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9230" windowHeight="10050" activeTab="2"/>
  </bookViews>
  <sheets>
    <sheet name="Converting" sheetId="5" r:id="rId1"/>
    <sheet name="CO2" sheetId="1" r:id="rId2"/>
    <sheet name="Idling" sheetId="3" r:id="rId3"/>
    <sheet name="Totals" sheetId="4" r:id="rId4"/>
  </sheets>
  <definedNames>
    <definedName name="_xlnm.Print_Area" localSheetId="1">'CO2'!$A$1:$J$24</definedName>
  </definedNames>
  <calcPr calcId="145621"/>
</workbook>
</file>

<file path=xl/calcChain.xml><?xml version="1.0" encoding="utf-8"?>
<calcChain xmlns="http://schemas.openxmlformats.org/spreadsheetml/2006/main">
  <c r="N6" i="4" l="1"/>
  <c r="O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N48" i="4"/>
  <c r="O48" i="4"/>
  <c r="N49" i="4"/>
  <c r="O49" i="4"/>
  <c r="N50" i="4"/>
  <c r="O50" i="4"/>
  <c r="N51" i="4"/>
  <c r="O51" i="4"/>
  <c r="N52" i="4"/>
  <c r="O52" i="4"/>
  <c r="N53" i="4"/>
  <c r="O53" i="4"/>
  <c r="N54" i="4"/>
  <c r="O54" i="4"/>
  <c r="N55" i="4"/>
  <c r="O55" i="4"/>
  <c r="N56" i="4"/>
  <c r="O56" i="4"/>
  <c r="N57" i="4"/>
  <c r="O57" i="4"/>
  <c r="N58" i="4"/>
  <c r="O58" i="4"/>
  <c r="N59" i="4"/>
  <c r="O59" i="4"/>
  <c r="N60" i="4"/>
  <c r="O60" i="4"/>
  <c r="O5" i="4"/>
  <c r="N5" i="4"/>
  <c r="C5" i="5"/>
  <c r="B5" i="5"/>
  <c r="P6" i="4" l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5" i="4"/>
  <c r="K56" i="4" l="1"/>
  <c r="L56" i="4"/>
  <c r="M56" i="4"/>
  <c r="K57" i="4"/>
  <c r="L57" i="4"/>
  <c r="M57" i="4"/>
  <c r="K58" i="4"/>
  <c r="L58" i="4"/>
  <c r="M58" i="4"/>
  <c r="K59" i="4"/>
  <c r="L59" i="4"/>
  <c r="M59" i="4"/>
  <c r="K60" i="4"/>
  <c r="L60" i="4"/>
  <c r="M60" i="4"/>
  <c r="B55" i="3"/>
  <c r="G55" i="3" s="1"/>
  <c r="E55" i="3"/>
  <c r="H55" i="3" s="1"/>
  <c r="F55" i="3"/>
  <c r="B56" i="3"/>
  <c r="F56" i="3" s="1"/>
  <c r="E56" i="3"/>
  <c r="H56" i="3" s="1"/>
  <c r="B57" i="3"/>
  <c r="B58" i="3" s="1"/>
  <c r="E57" i="3"/>
  <c r="H57" i="3"/>
  <c r="E58" i="3"/>
  <c r="E59" i="3"/>
  <c r="K6" i="4"/>
  <c r="L6" i="4"/>
  <c r="M6" i="4"/>
  <c r="K7" i="4"/>
  <c r="L7" i="4"/>
  <c r="M7" i="4"/>
  <c r="K8" i="4"/>
  <c r="L8" i="4"/>
  <c r="M8" i="4"/>
  <c r="K9" i="4"/>
  <c r="L9" i="4"/>
  <c r="M9" i="4"/>
  <c r="K10" i="4"/>
  <c r="L10" i="4"/>
  <c r="M10" i="4"/>
  <c r="K11" i="4"/>
  <c r="L11" i="4"/>
  <c r="M11" i="4"/>
  <c r="K12" i="4"/>
  <c r="L12" i="4"/>
  <c r="M12" i="4"/>
  <c r="K13" i="4"/>
  <c r="L13" i="4"/>
  <c r="M13" i="4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K19" i="4"/>
  <c r="L19" i="4"/>
  <c r="M19" i="4"/>
  <c r="K20" i="4"/>
  <c r="L20" i="4"/>
  <c r="M20" i="4"/>
  <c r="K21" i="4"/>
  <c r="L21" i="4"/>
  <c r="M21" i="4"/>
  <c r="K22" i="4"/>
  <c r="L22" i="4"/>
  <c r="M22" i="4"/>
  <c r="K23" i="4"/>
  <c r="L23" i="4"/>
  <c r="M23" i="4"/>
  <c r="K24" i="4"/>
  <c r="L24" i="4"/>
  <c r="M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38" i="4"/>
  <c r="L38" i="4"/>
  <c r="M38" i="4"/>
  <c r="K39" i="4"/>
  <c r="L39" i="4"/>
  <c r="M39" i="4"/>
  <c r="K40" i="4"/>
  <c r="L40" i="4"/>
  <c r="M40" i="4"/>
  <c r="K41" i="4"/>
  <c r="L41" i="4"/>
  <c r="M41" i="4"/>
  <c r="K42" i="4"/>
  <c r="L42" i="4"/>
  <c r="M42" i="4"/>
  <c r="K43" i="4"/>
  <c r="L43" i="4"/>
  <c r="M43" i="4"/>
  <c r="K44" i="4"/>
  <c r="L44" i="4"/>
  <c r="M44" i="4"/>
  <c r="K45" i="4"/>
  <c r="L45" i="4"/>
  <c r="M45" i="4"/>
  <c r="K46" i="4"/>
  <c r="L46" i="4"/>
  <c r="M46" i="4"/>
  <c r="K47" i="4"/>
  <c r="L47" i="4"/>
  <c r="M47" i="4"/>
  <c r="K48" i="4"/>
  <c r="L48" i="4"/>
  <c r="M48" i="4"/>
  <c r="K49" i="4"/>
  <c r="L49" i="4"/>
  <c r="M49" i="4"/>
  <c r="K50" i="4"/>
  <c r="L50" i="4"/>
  <c r="M50" i="4"/>
  <c r="K51" i="4"/>
  <c r="L51" i="4"/>
  <c r="M51" i="4"/>
  <c r="K52" i="4"/>
  <c r="L52" i="4"/>
  <c r="M52" i="4"/>
  <c r="K53" i="4"/>
  <c r="L53" i="4"/>
  <c r="M53" i="4"/>
  <c r="K54" i="4"/>
  <c r="L54" i="4"/>
  <c r="M54" i="4"/>
  <c r="K55" i="4"/>
  <c r="L55" i="4"/>
  <c r="M55" i="4"/>
  <c r="M5" i="4"/>
  <c r="L5" i="4"/>
  <c r="K5" i="4"/>
  <c r="F4" i="3"/>
  <c r="F5" i="3"/>
  <c r="E4" i="3"/>
  <c r="H4" i="3"/>
  <c r="G4" i="3"/>
  <c r="B5" i="3"/>
  <c r="B6" i="3"/>
  <c r="E5" i="3"/>
  <c r="H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F11" i="1"/>
  <c r="E11" i="1"/>
  <c r="G11" i="1"/>
  <c r="D11" i="1"/>
  <c r="B6" i="1"/>
  <c r="F6" i="1" s="1"/>
  <c r="B16" i="1" s="1"/>
  <c r="H16" i="1" s="1"/>
  <c r="G6" i="1"/>
  <c r="C16" i="1" s="1"/>
  <c r="I16" i="1" s="1"/>
  <c r="H6" i="3"/>
  <c r="B7" i="3"/>
  <c r="F6" i="3"/>
  <c r="G6" i="3"/>
  <c r="G5" i="3"/>
  <c r="G7" i="3"/>
  <c r="H7" i="3"/>
  <c r="B8" i="3"/>
  <c r="F7" i="3"/>
  <c r="F8" i="3"/>
  <c r="G8" i="3"/>
  <c r="H8" i="3"/>
  <c r="B9" i="3"/>
  <c r="B10" i="3"/>
  <c r="F9" i="3"/>
  <c r="G9" i="3"/>
  <c r="H9" i="3"/>
  <c r="H10" i="3"/>
  <c r="B11" i="3"/>
  <c r="F10" i="3"/>
  <c r="G10" i="3"/>
  <c r="G11" i="3"/>
  <c r="H11" i="3"/>
  <c r="B12" i="3"/>
  <c r="F11" i="3"/>
  <c r="F12" i="3"/>
  <c r="G12" i="3"/>
  <c r="H12" i="3"/>
  <c r="B13" i="3"/>
  <c r="B14" i="3"/>
  <c r="F13" i="3"/>
  <c r="G13" i="3"/>
  <c r="H13" i="3"/>
  <c r="H14" i="3"/>
  <c r="B15" i="3"/>
  <c r="F14" i="3"/>
  <c r="G14" i="3"/>
  <c r="G15" i="3"/>
  <c r="H15" i="3"/>
  <c r="B16" i="3"/>
  <c r="F15" i="3"/>
  <c r="F16" i="3"/>
  <c r="G16" i="3"/>
  <c r="H16" i="3"/>
  <c r="B17" i="3"/>
  <c r="B18" i="3"/>
  <c r="F17" i="3"/>
  <c r="G17" i="3"/>
  <c r="H17" i="3"/>
  <c r="H18" i="3"/>
  <c r="B19" i="3"/>
  <c r="F18" i="3"/>
  <c r="G18" i="3"/>
  <c r="G19" i="3"/>
  <c r="H19" i="3"/>
  <c r="B20" i="3"/>
  <c r="F19" i="3"/>
  <c r="F20" i="3"/>
  <c r="G20" i="3"/>
  <c r="H20" i="3"/>
  <c r="B21" i="3"/>
  <c r="B22" i="3"/>
  <c r="F21" i="3"/>
  <c r="G21" i="3"/>
  <c r="H21" i="3"/>
  <c r="H22" i="3"/>
  <c r="B23" i="3"/>
  <c r="F22" i="3"/>
  <c r="G22" i="3"/>
  <c r="G23" i="3"/>
  <c r="H23" i="3"/>
  <c r="B24" i="3"/>
  <c r="F23" i="3"/>
  <c r="F24" i="3"/>
  <c r="G24" i="3"/>
  <c r="H24" i="3"/>
  <c r="B25" i="3"/>
  <c r="B26" i="3"/>
  <c r="F25" i="3"/>
  <c r="G25" i="3"/>
  <c r="H25" i="3"/>
  <c r="H26" i="3"/>
  <c r="B27" i="3"/>
  <c r="F26" i="3"/>
  <c r="G26" i="3"/>
  <c r="G27" i="3"/>
  <c r="H27" i="3"/>
  <c r="B28" i="3"/>
  <c r="F27" i="3"/>
  <c r="F28" i="3"/>
  <c r="G28" i="3"/>
  <c r="H28" i="3"/>
  <c r="B29" i="3"/>
  <c r="B30" i="3"/>
  <c r="F29" i="3"/>
  <c r="G29" i="3"/>
  <c r="H29" i="3"/>
  <c r="H30" i="3"/>
  <c r="B31" i="3"/>
  <c r="F30" i="3"/>
  <c r="G30" i="3"/>
  <c r="G31" i="3"/>
  <c r="H31" i="3"/>
  <c r="B32" i="3"/>
  <c r="F31" i="3"/>
  <c r="F32" i="3"/>
  <c r="G32" i="3"/>
  <c r="H32" i="3"/>
  <c r="B33" i="3"/>
  <c r="B34" i="3"/>
  <c r="F33" i="3"/>
  <c r="G33" i="3"/>
  <c r="H33" i="3"/>
  <c r="H34" i="3"/>
  <c r="B35" i="3"/>
  <c r="F34" i="3"/>
  <c r="G34" i="3"/>
  <c r="G35" i="3"/>
  <c r="H35" i="3"/>
  <c r="B36" i="3"/>
  <c r="F35" i="3"/>
  <c r="F36" i="3"/>
  <c r="G36" i="3"/>
  <c r="H36" i="3"/>
  <c r="B37" i="3"/>
  <c r="B38" i="3"/>
  <c r="F37" i="3"/>
  <c r="G37" i="3"/>
  <c r="H37" i="3"/>
  <c r="H38" i="3"/>
  <c r="B39" i="3"/>
  <c r="F38" i="3"/>
  <c r="G38" i="3"/>
  <c r="G39" i="3"/>
  <c r="H39" i="3"/>
  <c r="B40" i="3"/>
  <c r="F39" i="3"/>
  <c r="F40" i="3"/>
  <c r="H40" i="3"/>
  <c r="G40" i="3"/>
  <c r="B41" i="3"/>
  <c r="B42" i="3"/>
  <c r="G41" i="3"/>
  <c r="H41" i="3"/>
  <c r="F41" i="3"/>
  <c r="H42" i="3"/>
  <c r="F42" i="3"/>
  <c r="B43" i="3"/>
  <c r="G42" i="3"/>
  <c r="G43" i="3"/>
  <c r="B44" i="3"/>
  <c r="H43" i="3"/>
  <c r="F43" i="3"/>
  <c r="F44" i="3"/>
  <c r="H44" i="3"/>
  <c r="G44" i="3"/>
  <c r="B45" i="3"/>
  <c r="B46" i="3"/>
  <c r="G45" i="3"/>
  <c r="H45" i="3"/>
  <c r="F45" i="3"/>
  <c r="H46" i="3"/>
  <c r="F46" i="3"/>
  <c r="G46" i="3"/>
  <c r="B47" i="3"/>
  <c r="G47" i="3"/>
  <c r="B48" i="3"/>
  <c r="F47" i="3"/>
  <c r="H47" i="3"/>
  <c r="F48" i="3"/>
  <c r="H48" i="3"/>
  <c r="G48" i="3"/>
  <c r="B49" i="3"/>
  <c r="B50" i="3"/>
  <c r="G49" i="3"/>
  <c r="H49" i="3"/>
  <c r="F49" i="3"/>
  <c r="H50" i="3"/>
  <c r="F50" i="3"/>
  <c r="G50" i="3"/>
  <c r="B51" i="3"/>
  <c r="G51" i="3"/>
  <c r="B52" i="3"/>
  <c r="H51" i="3"/>
  <c r="F51" i="3"/>
  <c r="F52" i="3"/>
  <c r="H52" i="3"/>
  <c r="G52" i="3"/>
  <c r="B53" i="3"/>
  <c r="B54" i="3"/>
  <c r="G53" i="3"/>
  <c r="H53" i="3"/>
  <c r="F53" i="3"/>
  <c r="H54" i="3"/>
  <c r="F54" i="3"/>
  <c r="G54" i="3"/>
  <c r="H6" i="1" l="1"/>
  <c r="D16" i="1" s="1"/>
  <c r="J16" i="1" s="1"/>
  <c r="G58" i="3"/>
  <c r="H58" i="3"/>
  <c r="B59" i="3"/>
  <c r="F58" i="3"/>
  <c r="G57" i="3"/>
  <c r="F57" i="3"/>
  <c r="G56" i="3"/>
  <c r="F59" i="3" l="1"/>
  <c r="G59" i="3"/>
  <c r="H59" i="3"/>
</calcChain>
</file>

<file path=xl/sharedStrings.xml><?xml version="1.0" encoding="utf-8"?>
<sst xmlns="http://schemas.openxmlformats.org/spreadsheetml/2006/main" count="80" uniqueCount="33">
  <si>
    <t>VOC</t>
  </si>
  <si>
    <t>NOx</t>
  </si>
  <si>
    <t>CO2</t>
  </si>
  <si>
    <t>Emission Analysis</t>
  </si>
  <si>
    <t>NOTES</t>
  </si>
  <si>
    <t>Emissions Increase (Tons / Year)</t>
  </si>
  <si>
    <t>Annual VHT</t>
  </si>
  <si>
    <t>Emissions Increase (Metric Tons / Year)</t>
  </si>
  <si>
    <t>Total Emission Increase (Metric Tons / Year)</t>
  </si>
  <si>
    <t>Value of Emissions ($ / Year)</t>
  </si>
  <si>
    <t>Ferry Fuel Usage</t>
  </si>
  <si>
    <r>
      <t>Annual Diesel Fuel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</si>
  <si>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>Based on annual fuel usage of the Margaret Chase Smith Ferry.  It is assumed that the Jonesport-Beals crossing would require two vessels comparable to the Smith.</t>
    </r>
  </si>
  <si>
    <r>
      <t>kWh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</si>
  <si>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40.7 kWh in 1 gallon [U.S.] of diesel oil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</si>
  <si>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Idling emission factors prepared using EPA's method of multiplying 2.5 speed emission factors by 2.5.</t>
    </r>
  </si>
  <si>
    <t>Annual Emissions</t>
  </si>
  <si>
    <t>Increase in delay VHT through idling at Jonesport and Beals Terminals</t>
  </si>
  <si>
    <r>
      <t>Emission Factors (g/hour)</t>
    </r>
    <r>
      <rPr>
        <b/>
        <vertAlign val="superscript"/>
        <sz val="8"/>
        <rFont val="Arial"/>
        <family val="2"/>
      </rPr>
      <t>4</t>
    </r>
  </si>
  <si>
    <r>
      <t>Emission Factors (g/kWh)</t>
    </r>
    <r>
      <rPr>
        <b/>
        <vertAlign val="superscript"/>
        <sz val="8"/>
        <rFont val="Arial"/>
        <family val="2"/>
      </rPr>
      <t>3</t>
    </r>
  </si>
  <si>
    <r>
      <t>Value of Emissions ($ / Metric Ton)</t>
    </r>
    <r>
      <rPr>
        <b/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</si>
  <si>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Emission factors for Category 1, Teir 2 Marine Engies from U.S. EPA, </t>
    </r>
    <r>
      <rPr>
        <i/>
        <sz val="8"/>
        <rFont val="Arial"/>
        <family val="2"/>
      </rPr>
      <t>Current Methodologies in Preparing Mobile Source Port-Related Emission Inventories: Final Report</t>
    </r>
    <r>
      <rPr>
        <sz val="8"/>
        <rFont val="Arial"/>
        <family val="2"/>
      </rPr>
      <t>, April 2009</t>
    </r>
  </si>
  <si>
    <t>Air Quality Analysis: Jonesport Beals Proposed Ferry Crossing</t>
  </si>
  <si>
    <t>Ferry</t>
  </si>
  <si>
    <t>Idling</t>
  </si>
  <si>
    <t>Reductions from VMT</t>
  </si>
  <si>
    <t>Tons / Year</t>
  </si>
  <si>
    <t>Total Emissions</t>
  </si>
  <si>
    <t>Emissions Costs</t>
  </si>
  <si>
    <t>Total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</si>
  <si>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2013 Value of Emissions from US DOT, </t>
    </r>
    <r>
      <rPr>
        <i/>
        <sz val="8"/>
        <rFont val="Arial"/>
        <family val="2"/>
      </rPr>
      <t>TIGER Benefit Cost Analysis (BCA) Resource Guid</t>
    </r>
    <r>
      <rPr>
        <sz val="8"/>
        <rFont val="Arial"/>
        <family val="2"/>
      </rPr>
      <t>e, converted to 2015 dollars.</t>
    </r>
  </si>
  <si>
    <t>2013$</t>
  </si>
  <si>
    <t>2015$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</si>
</sst>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#,##0.000"/>
    <numFmt numFmtId="165" formatCode="0.000"/>
    <numFmt numFmtId="166" formatCode="&quot;$&quot;#,##0"/>
    <numFmt numFmtId="167" formatCode="0.0"/>
    <numFmt numFmtId="168" formatCode="_(&quot;$&quot;* #,##0_);_(&quot;$&quot;* \(#,##0\);_(&quot;$&quot;* &quot;-&quot;??_);_(@_)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/>
    <xf numFmtId="3" fontId="0" fillId="0" borderId="0" xfId="0" applyNumberFormat="1"/>
    <xf numFmtId="1" fontId="1" fillId="0" borderId="3" xfId="0" applyNumberFormat="1" applyFont="1" applyBorder="1"/>
    <xf numFmtId="1" fontId="1" fillId="0" borderId="2" xfId="0" applyNumberFormat="1" applyFont="1" applyBorder="1"/>
    <xf numFmtId="0" fontId="3" fillId="0" borderId="5" xfId="0" applyFont="1" applyBorder="1"/>
    <xf numFmtId="0" fontId="7" fillId="0" borderId="0" xfId="0" applyFont="1" applyFill="1"/>
    <xf numFmtId="164" fontId="1" fillId="0" borderId="2" xfId="0" applyNumberFormat="1" applyFont="1" applyFill="1" applyBorder="1"/>
    <xf numFmtId="3" fontId="1" fillId="0" borderId="3" xfId="0" applyNumberFormat="1" applyFont="1" applyFill="1" applyBorder="1"/>
    <xf numFmtId="166" fontId="1" fillId="0" borderId="2" xfId="0" applyNumberFormat="1" applyFont="1" applyBorder="1"/>
    <xf numFmtId="166" fontId="1" fillId="0" borderId="3" xfId="0" applyNumberFormat="1" applyFont="1" applyBorder="1"/>
    <xf numFmtId="0" fontId="3" fillId="0" borderId="0" xfId="0" applyFont="1" applyBorder="1"/>
    <xf numFmtId="164" fontId="1" fillId="0" borderId="3" xfId="0" applyNumberFormat="1" applyFont="1" applyFill="1" applyBorder="1"/>
    <xf numFmtId="1" fontId="1" fillId="0" borderId="4" xfId="0" applyNumberFormat="1" applyFont="1" applyBorder="1"/>
    <xf numFmtId="3" fontId="1" fillId="0" borderId="6" xfId="0" applyNumberFormat="1" applyFont="1" applyFill="1" applyBorder="1"/>
    <xf numFmtId="0" fontId="8" fillId="0" borderId="0" xfId="0" applyFont="1"/>
    <xf numFmtId="0" fontId="8" fillId="0" borderId="0" xfId="0" applyFont="1" applyFill="1" applyAlignment="1"/>
    <xf numFmtId="0" fontId="10" fillId="0" borderId="1" xfId="0" applyFont="1" applyBorder="1"/>
    <xf numFmtId="2" fontId="1" fillId="0" borderId="7" xfId="0" applyNumberFormat="1" applyFont="1" applyFill="1" applyBorder="1"/>
    <xf numFmtId="1" fontId="0" fillId="0" borderId="0" xfId="0" applyNumberFormat="1"/>
    <xf numFmtId="165" fontId="1" fillId="0" borderId="3" xfId="0" applyNumberFormat="1" applyFont="1" applyBorder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3" xfId="0" applyNumberFormat="1" applyBorder="1"/>
    <xf numFmtId="2" fontId="0" fillId="0" borderId="3" xfId="0" applyNumberFormat="1" applyBorder="1"/>
    <xf numFmtId="167" fontId="0" fillId="0" borderId="3" xfId="0" applyNumberFormat="1" applyBorder="1"/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68" fontId="0" fillId="0" borderId="3" xfId="1" applyNumberFormat="1" applyFont="1" applyBorder="1"/>
    <xf numFmtId="168" fontId="0" fillId="0" borderId="27" xfId="1" applyNumberFormat="1" applyFont="1" applyBorder="1"/>
    <xf numFmtId="168" fontId="12" fillId="0" borderId="28" xfId="1" applyNumberFormat="1" applyFont="1" applyBorder="1"/>
    <xf numFmtId="1" fontId="12" fillId="0" borderId="7" xfId="0" applyNumberFormat="1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6" fontId="10" fillId="0" borderId="2" xfId="0" applyNumberFormat="1" applyFont="1" applyBorder="1"/>
    <xf numFmtId="166" fontId="10" fillId="0" borderId="3" xfId="0" applyNumberFormat="1" applyFont="1" applyBorder="1"/>
    <xf numFmtId="166" fontId="0" fillId="0" borderId="3" xfId="1" applyNumberFormat="1" applyFont="1" applyBorder="1"/>
    <xf numFmtId="166" fontId="0" fillId="0" borderId="2" xfId="1" applyNumberFormat="1" applyFont="1" applyBorder="1"/>
    <xf numFmtId="0" fontId="10" fillId="0" borderId="7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4" borderId="2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4" borderId="18" xfId="0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workbookViewId="0">
      <selection activeCell="B14" sqref="B14"/>
    </sheetView>
  </sheetViews>
  <sheetFormatPr defaultRowHeight="12.75" x14ac:dyDescent="0.2"/>
  <cols>
    <col min="2" max="2" width="10.28515625" bestFit="1" customWidth="1"/>
  </cols>
  <sheetData>
    <row r="3" spans="1:3" x14ac:dyDescent="0.2">
      <c r="B3" s="38" t="s">
        <v>0</v>
      </c>
      <c r="C3" s="39" t="s">
        <v>1</v>
      </c>
    </row>
    <row r="4" spans="1:3" x14ac:dyDescent="0.2">
      <c r="A4" s="44" t="s">
        <v>31</v>
      </c>
      <c r="B4" s="40">
        <v>1999</v>
      </c>
      <c r="C4" s="41">
        <v>7877</v>
      </c>
    </row>
    <row r="5" spans="1:3" x14ac:dyDescent="0.2">
      <c r="A5" s="44" t="s">
        <v>32</v>
      </c>
      <c r="B5" s="43">
        <f>B4*(237.017/232.957)</f>
        <v>2033.8387899912859</v>
      </c>
      <c r="C5" s="42">
        <f>C4*(237.017/232.957)</f>
        <v>8014.2812149881738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D29" sqref="D29"/>
    </sheetView>
  </sheetViews>
  <sheetFormatPr defaultRowHeight="12.75" x14ac:dyDescent="0.2"/>
  <cols>
    <col min="1" max="10" width="11" customWidth="1"/>
    <col min="11" max="11" width="11.5703125" customWidth="1"/>
  </cols>
  <sheetData>
    <row r="1" spans="1:10" x14ac:dyDescent="0.2">
      <c r="A1" s="3" t="s">
        <v>22</v>
      </c>
    </row>
    <row r="3" spans="1:10" x14ac:dyDescent="0.2">
      <c r="A3" s="1" t="s">
        <v>10</v>
      </c>
    </row>
    <row r="4" spans="1:10" ht="22.5" customHeight="1" x14ac:dyDescent="0.2">
      <c r="A4" s="55" t="s">
        <v>11</v>
      </c>
      <c r="B4" s="55" t="s">
        <v>13</v>
      </c>
      <c r="C4" s="45" t="s">
        <v>19</v>
      </c>
      <c r="D4" s="46"/>
      <c r="E4" s="47"/>
      <c r="F4" s="48" t="s">
        <v>7</v>
      </c>
      <c r="G4" s="49"/>
      <c r="H4" s="50"/>
    </row>
    <row r="5" spans="1:10" x14ac:dyDescent="0.2">
      <c r="A5" s="56"/>
      <c r="B5" s="56"/>
      <c r="C5" s="4" t="s">
        <v>0</v>
      </c>
      <c r="D5" s="5" t="s">
        <v>1</v>
      </c>
      <c r="E5" s="6" t="s">
        <v>2</v>
      </c>
      <c r="F5" s="4" t="s">
        <v>0</v>
      </c>
      <c r="G5" s="5" t="s">
        <v>1</v>
      </c>
      <c r="H5" s="5" t="s">
        <v>2</v>
      </c>
    </row>
    <row r="6" spans="1:10" x14ac:dyDescent="0.2">
      <c r="A6" s="14">
        <v>228800</v>
      </c>
      <c r="B6" s="20">
        <f>A6*40.7</f>
        <v>9312160</v>
      </c>
      <c r="C6" s="13">
        <v>0.27</v>
      </c>
      <c r="D6" s="18">
        <v>6.8</v>
      </c>
      <c r="E6" s="7">
        <v>690</v>
      </c>
      <c r="F6" s="10">
        <f>B6*C6/1000000</f>
        <v>2.5142832000000004</v>
      </c>
      <c r="G6" s="9">
        <f>B6*D6/1000000</f>
        <v>63.322687999999999</v>
      </c>
      <c r="H6" s="9">
        <f>B6*E6/1000000</f>
        <v>6425.3904000000002</v>
      </c>
    </row>
    <row r="8" spans="1:10" x14ac:dyDescent="0.2">
      <c r="A8" s="23" t="s">
        <v>17</v>
      </c>
    </row>
    <row r="9" spans="1:10" ht="22.5" customHeight="1" x14ac:dyDescent="0.2">
      <c r="A9" s="51" t="s">
        <v>6</v>
      </c>
      <c r="B9" s="45" t="s">
        <v>18</v>
      </c>
      <c r="C9" s="46"/>
      <c r="D9" s="47"/>
      <c r="E9" s="48" t="s">
        <v>5</v>
      </c>
      <c r="F9" s="49"/>
      <c r="G9" s="50"/>
    </row>
    <row r="10" spans="1:10" x14ac:dyDescent="0.2">
      <c r="A10" s="52"/>
      <c r="B10" s="4" t="s">
        <v>0</v>
      </c>
      <c r="C10" s="5" t="s">
        <v>1</v>
      </c>
      <c r="D10" s="6" t="s">
        <v>2</v>
      </c>
      <c r="E10" s="4" t="s">
        <v>0</v>
      </c>
      <c r="F10" s="5" t="s">
        <v>1</v>
      </c>
      <c r="G10" s="5" t="s">
        <v>2</v>
      </c>
    </row>
    <row r="11" spans="1:10" x14ac:dyDescent="0.2">
      <c r="A11" s="14">
        <v>25063</v>
      </c>
      <c r="B11" s="13">
        <v>9.9960000000000004</v>
      </c>
      <c r="C11" s="18">
        <v>2.867</v>
      </c>
      <c r="D11" s="24">
        <f>561.1*2.5</f>
        <v>1402.75</v>
      </c>
      <c r="E11" s="9">
        <f>A11*B11/1000000</f>
        <v>0.250529748</v>
      </c>
      <c r="F11" s="9">
        <f>A11*C11/1000000</f>
        <v>7.1855620999999995E-2</v>
      </c>
      <c r="G11" s="9">
        <f>A11*D11/1000000</f>
        <v>35.157123249999998</v>
      </c>
    </row>
    <row r="12" spans="1:10" x14ac:dyDescent="0.2">
      <c r="I12" s="8"/>
    </row>
    <row r="13" spans="1:10" x14ac:dyDescent="0.2">
      <c r="A13" t="s">
        <v>3</v>
      </c>
    </row>
    <row r="14" spans="1:10" ht="22.5" customHeight="1" x14ac:dyDescent="0.2">
      <c r="A14" s="57" t="s">
        <v>16</v>
      </c>
      <c r="B14" s="60" t="s">
        <v>8</v>
      </c>
      <c r="C14" s="61"/>
      <c r="D14" s="62"/>
      <c r="E14" s="48" t="s">
        <v>20</v>
      </c>
      <c r="F14" s="49"/>
      <c r="G14" s="50"/>
      <c r="H14" s="48" t="s">
        <v>9</v>
      </c>
      <c r="I14" s="49"/>
      <c r="J14" s="50"/>
    </row>
    <row r="15" spans="1:10" x14ac:dyDescent="0.2">
      <c r="A15" s="58"/>
      <c r="B15" s="4" t="s">
        <v>0</v>
      </c>
      <c r="C15" s="5" t="s">
        <v>1</v>
      </c>
      <c r="D15" s="6" t="s">
        <v>2</v>
      </c>
      <c r="E15" s="4" t="s">
        <v>0</v>
      </c>
      <c r="F15" s="5" t="s">
        <v>1</v>
      </c>
      <c r="G15" s="5" t="s">
        <v>2</v>
      </c>
      <c r="H15" s="4" t="s">
        <v>0</v>
      </c>
      <c r="I15" s="5" t="s">
        <v>1</v>
      </c>
      <c r="J15" s="5" t="s">
        <v>2</v>
      </c>
    </row>
    <row r="16" spans="1:10" x14ac:dyDescent="0.2">
      <c r="A16" s="59"/>
      <c r="B16" s="10">
        <f>F6+E11</f>
        <v>2.7648129480000003</v>
      </c>
      <c r="C16" s="9">
        <f>G6+F11</f>
        <v>63.394543620999997</v>
      </c>
      <c r="D16" s="19">
        <f>H6+G11</f>
        <v>6460.5475232500003</v>
      </c>
      <c r="E16" s="15">
        <v>2033.8387899912859</v>
      </c>
      <c r="F16" s="16">
        <v>8014.2812149881738</v>
      </c>
      <c r="G16" s="16">
        <v>45</v>
      </c>
      <c r="H16" s="15">
        <f>B16*E16</f>
        <v>5623.1838207125611</v>
      </c>
      <c r="I16" s="16">
        <f>C16*F16</f>
        <v>508061.70007452864</v>
      </c>
      <c r="J16" s="16">
        <f>D16*G16</f>
        <v>290724.63854625</v>
      </c>
    </row>
    <row r="18" spans="1:12" ht="13.5" thickBot="1" x14ac:dyDescent="0.25">
      <c r="A18" s="11" t="s">
        <v>4</v>
      </c>
      <c r="B18" s="11"/>
      <c r="C18" s="11"/>
      <c r="D18" s="11"/>
      <c r="E18" s="11"/>
      <c r="F18" s="11"/>
      <c r="G18" s="11"/>
      <c r="H18" s="11"/>
      <c r="I18" s="11"/>
      <c r="J18" s="11"/>
      <c r="K18" s="17"/>
      <c r="L18" s="17"/>
    </row>
    <row r="19" spans="1:12" x14ac:dyDescent="0.2">
      <c r="A19" s="12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">
      <c r="A20" s="21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7" customHeight="1" x14ac:dyDescent="0.2">
      <c r="A21" s="53" t="s">
        <v>21</v>
      </c>
      <c r="B21" s="53"/>
      <c r="C21" s="53"/>
      <c r="D21" s="53"/>
      <c r="E21" s="53"/>
      <c r="F21" s="53"/>
      <c r="G21" s="53"/>
      <c r="H21" s="53"/>
      <c r="I21" s="53"/>
      <c r="J21" s="53"/>
      <c r="K21" s="2"/>
      <c r="L21" s="2"/>
    </row>
    <row r="22" spans="1:12" x14ac:dyDescent="0.2">
      <c r="A22" s="22" t="s">
        <v>15</v>
      </c>
    </row>
    <row r="23" spans="1:12" x14ac:dyDescent="0.2">
      <c r="A23" s="54" t="s">
        <v>30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2" x14ac:dyDescent="0.2">
      <c r="A24" s="12"/>
    </row>
  </sheetData>
  <mergeCells count="13">
    <mergeCell ref="C4:E4"/>
    <mergeCell ref="F4:H4"/>
    <mergeCell ref="A9:A10"/>
    <mergeCell ref="A21:J21"/>
    <mergeCell ref="A23:J23"/>
    <mergeCell ref="B4:B5"/>
    <mergeCell ref="H14:J14"/>
    <mergeCell ref="A4:A5"/>
    <mergeCell ref="B9:D9"/>
    <mergeCell ref="E9:G9"/>
    <mergeCell ref="A14:A16"/>
    <mergeCell ref="B14:D14"/>
    <mergeCell ref="E14:G14"/>
  </mergeCells>
  <phoneticPr fontId="1" type="noConversion"/>
  <pageMargins left="0.75" right="0.75" top="1" bottom="1" header="0.5" footer="0.5"/>
  <pageSetup orientation="landscape" r:id="rId1"/>
  <headerFooter alignWithMargins="0">
    <oddHeader>&amp;A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>
      <selection activeCell="I60" sqref="I60"/>
    </sheetView>
  </sheetViews>
  <sheetFormatPr defaultRowHeight="12.75" x14ac:dyDescent="0.2"/>
  <cols>
    <col min="1" max="1" width="9.140625" style="27"/>
  </cols>
  <sheetData>
    <row r="1" spans="1:8" x14ac:dyDescent="0.2">
      <c r="B1" s="23" t="s">
        <v>17</v>
      </c>
    </row>
    <row r="2" spans="1:8" x14ac:dyDescent="0.2">
      <c r="B2" s="51" t="s">
        <v>6</v>
      </c>
      <c r="C2" s="45" t="s">
        <v>18</v>
      </c>
      <c r="D2" s="46"/>
      <c r="E2" s="47"/>
      <c r="F2" s="48" t="s">
        <v>5</v>
      </c>
      <c r="G2" s="49"/>
      <c r="H2" s="50"/>
    </row>
    <row r="3" spans="1:8" x14ac:dyDescent="0.2">
      <c r="B3" s="52"/>
      <c r="C3" s="4" t="s">
        <v>0</v>
      </c>
      <c r="D3" s="5" t="s">
        <v>1</v>
      </c>
      <c r="E3" s="6" t="s">
        <v>2</v>
      </c>
      <c r="F3" s="4" t="s">
        <v>0</v>
      </c>
      <c r="G3" s="5" t="s">
        <v>1</v>
      </c>
      <c r="H3" s="5" t="s">
        <v>2</v>
      </c>
    </row>
    <row r="4" spans="1:8" x14ac:dyDescent="0.2">
      <c r="A4" s="27">
        <v>2015</v>
      </c>
      <c r="B4" s="25">
        <v>25063</v>
      </c>
      <c r="C4" s="13">
        <v>9.9960000000000004</v>
      </c>
      <c r="D4" s="18">
        <v>2.867</v>
      </c>
      <c r="E4" s="24">
        <f>561.1*2.5</f>
        <v>1402.75</v>
      </c>
      <c r="F4" s="26">
        <f>B4*C4/1000000</f>
        <v>0.250529748</v>
      </c>
      <c r="G4" s="26">
        <f>B4*D4/1000000</f>
        <v>7.1855620999999995E-2</v>
      </c>
      <c r="H4" s="9">
        <f>B4*E4/1000000</f>
        <v>35.157123249999998</v>
      </c>
    </row>
    <row r="5" spans="1:8" x14ac:dyDescent="0.2">
      <c r="A5" s="27">
        <v>2016</v>
      </c>
      <c r="B5" s="25">
        <f t="shared" ref="B5:B24" si="0">ROUND(B4+20.6,0)</f>
        <v>25084</v>
      </c>
      <c r="C5" s="13">
        <v>9.9960000000000004</v>
      </c>
      <c r="D5" s="18">
        <v>2.867</v>
      </c>
      <c r="E5" s="24">
        <f t="shared" ref="E5:E59" si="1">561.1*2.5</f>
        <v>1402.75</v>
      </c>
      <c r="F5" s="26">
        <f>B5*C5/1000000</f>
        <v>0.25073966400000003</v>
      </c>
      <c r="G5" s="26">
        <f t="shared" ref="G5:G54" si="2">B5*D5/1000000</f>
        <v>7.1915827999999987E-2</v>
      </c>
      <c r="H5" s="9">
        <f t="shared" ref="H5:H54" si="3">B5*E5/1000000</f>
        <v>35.186580999999997</v>
      </c>
    </row>
    <row r="6" spans="1:8" x14ac:dyDescent="0.2">
      <c r="A6" s="27">
        <v>2017</v>
      </c>
      <c r="B6" s="25">
        <f t="shared" si="0"/>
        <v>25105</v>
      </c>
      <c r="C6" s="13">
        <v>9.9960000000000004</v>
      </c>
      <c r="D6" s="18">
        <v>2.867</v>
      </c>
      <c r="E6" s="24">
        <f t="shared" si="1"/>
        <v>1402.75</v>
      </c>
      <c r="F6" s="26">
        <f t="shared" ref="F6:F54" si="4">B6*C6/1000000</f>
        <v>0.25094958000000001</v>
      </c>
      <c r="G6" s="26">
        <f t="shared" si="2"/>
        <v>7.1976035000000008E-2</v>
      </c>
      <c r="H6" s="9">
        <f t="shared" si="3"/>
        <v>35.216038750000003</v>
      </c>
    </row>
    <row r="7" spans="1:8" x14ac:dyDescent="0.2">
      <c r="A7" s="27">
        <v>2018</v>
      </c>
      <c r="B7" s="25">
        <f t="shared" si="0"/>
        <v>25126</v>
      </c>
      <c r="C7" s="13">
        <v>9.9960000000000004</v>
      </c>
      <c r="D7" s="18">
        <v>2.867</v>
      </c>
      <c r="E7" s="24">
        <f t="shared" si="1"/>
        <v>1402.75</v>
      </c>
      <c r="F7" s="26">
        <f t="shared" si="4"/>
        <v>0.25115949600000004</v>
      </c>
      <c r="G7" s="26">
        <f t="shared" si="2"/>
        <v>7.2036242E-2</v>
      </c>
      <c r="H7" s="9">
        <f t="shared" si="3"/>
        <v>35.245496500000002</v>
      </c>
    </row>
    <row r="8" spans="1:8" x14ac:dyDescent="0.2">
      <c r="A8" s="27">
        <v>2019</v>
      </c>
      <c r="B8" s="25">
        <f t="shared" si="0"/>
        <v>25147</v>
      </c>
      <c r="C8" s="13">
        <v>9.9960000000000004</v>
      </c>
      <c r="D8" s="18">
        <v>2.867</v>
      </c>
      <c r="E8" s="24">
        <f t="shared" si="1"/>
        <v>1402.75</v>
      </c>
      <c r="F8" s="26">
        <f t="shared" si="4"/>
        <v>0.25136941200000001</v>
      </c>
      <c r="G8" s="26">
        <f t="shared" si="2"/>
        <v>7.2096448999999993E-2</v>
      </c>
      <c r="H8" s="9">
        <f t="shared" si="3"/>
        <v>35.27495425</v>
      </c>
    </row>
    <row r="9" spans="1:8" x14ac:dyDescent="0.2">
      <c r="A9" s="27">
        <v>2020</v>
      </c>
      <c r="B9" s="25">
        <f t="shared" si="0"/>
        <v>25168</v>
      </c>
      <c r="C9" s="13">
        <v>9.9960000000000004</v>
      </c>
      <c r="D9" s="18">
        <v>2.867</v>
      </c>
      <c r="E9" s="24">
        <f t="shared" si="1"/>
        <v>1402.75</v>
      </c>
      <c r="F9" s="26">
        <f t="shared" si="4"/>
        <v>0.25157932799999999</v>
      </c>
      <c r="G9" s="26">
        <f t="shared" si="2"/>
        <v>7.2156656E-2</v>
      </c>
      <c r="H9" s="9">
        <f t="shared" si="3"/>
        <v>35.304411999999999</v>
      </c>
    </row>
    <row r="10" spans="1:8" x14ac:dyDescent="0.2">
      <c r="A10" s="27">
        <v>2021</v>
      </c>
      <c r="B10" s="25">
        <f t="shared" si="0"/>
        <v>25189</v>
      </c>
      <c r="C10" s="13">
        <v>9.9960000000000004</v>
      </c>
      <c r="D10" s="18">
        <v>2.867</v>
      </c>
      <c r="E10" s="24">
        <f t="shared" si="1"/>
        <v>1402.75</v>
      </c>
      <c r="F10" s="26">
        <f t="shared" si="4"/>
        <v>0.25178924400000002</v>
      </c>
      <c r="G10" s="26">
        <f t="shared" si="2"/>
        <v>7.2216862999999992E-2</v>
      </c>
      <c r="H10" s="9">
        <f t="shared" si="3"/>
        <v>35.333869749999998</v>
      </c>
    </row>
    <row r="11" spans="1:8" x14ac:dyDescent="0.2">
      <c r="A11" s="27">
        <v>2022</v>
      </c>
      <c r="B11" s="25">
        <f t="shared" si="0"/>
        <v>25210</v>
      </c>
      <c r="C11" s="13">
        <v>9.9960000000000004</v>
      </c>
      <c r="D11" s="18">
        <v>2.867</v>
      </c>
      <c r="E11" s="24">
        <f t="shared" si="1"/>
        <v>1402.75</v>
      </c>
      <c r="F11" s="26">
        <f t="shared" si="4"/>
        <v>0.25199916</v>
      </c>
      <c r="G11" s="26">
        <f t="shared" si="2"/>
        <v>7.2277070000000013E-2</v>
      </c>
      <c r="H11" s="9">
        <f t="shared" si="3"/>
        <v>35.363327499999997</v>
      </c>
    </row>
    <row r="12" spans="1:8" x14ac:dyDescent="0.2">
      <c r="A12" s="27">
        <v>2023</v>
      </c>
      <c r="B12" s="25">
        <f t="shared" si="0"/>
        <v>25231</v>
      </c>
      <c r="C12" s="13">
        <v>9.9960000000000004</v>
      </c>
      <c r="D12" s="18">
        <v>2.867</v>
      </c>
      <c r="E12" s="24">
        <f t="shared" si="1"/>
        <v>1402.75</v>
      </c>
      <c r="F12" s="26">
        <f t="shared" si="4"/>
        <v>0.25220907599999998</v>
      </c>
      <c r="G12" s="26">
        <f t="shared" si="2"/>
        <v>7.2337277000000005E-2</v>
      </c>
      <c r="H12" s="9">
        <f t="shared" si="3"/>
        <v>35.392785250000003</v>
      </c>
    </row>
    <row r="13" spans="1:8" x14ac:dyDescent="0.2">
      <c r="A13" s="27">
        <v>2024</v>
      </c>
      <c r="B13" s="25">
        <f t="shared" si="0"/>
        <v>25252</v>
      </c>
      <c r="C13" s="13">
        <v>9.9960000000000004</v>
      </c>
      <c r="D13" s="18">
        <v>2.867</v>
      </c>
      <c r="E13" s="24">
        <f t="shared" si="1"/>
        <v>1402.75</v>
      </c>
      <c r="F13" s="26">
        <f t="shared" si="4"/>
        <v>0.25241899200000001</v>
      </c>
      <c r="G13" s="26">
        <f t="shared" si="2"/>
        <v>7.2397483999999998E-2</v>
      </c>
      <c r="H13" s="9">
        <f t="shared" si="3"/>
        <v>35.422243000000002</v>
      </c>
    </row>
    <row r="14" spans="1:8" x14ac:dyDescent="0.2">
      <c r="A14" s="27">
        <v>2025</v>
      </c>
      <c r="B14" s="25">
        <f t="shared" si="0"/>
        <v>25273</v>
      </c>
      <c r="C14" s="13">
        <v>9.9960000000000004</v>
      </c>
      <c r="D14" s="18">
        <v>2.867</v>
      </c>
      <c r="E14" s="24">
        <f t="shared" si="1"/>
        <v>1402.75</v>
      </c>
      <c r="F14" s="26">
        <f t="shared" si="4"/>
        <v>0.25262890800000004</v>
      </c>
      <c r="G14" s="26">
        <f t="shared" si="2"/>
        <v>7.2457691000000005E-2</v>
      </c>
      <c r="H14" s="9">
        <f t="shared" si="3"/>
        <v>35.451700750000001</v>
      </c>
    </row>
    <row r="15" spans="1:8" x14ac:dyDescent="0.2">
      <c r="A15" s="27">
        <v>2026</v>
      </c>
      <c r="B15" s="25">
        <f t="shared" si="0"/>
        <v>25294</v>
      </c>
      <c r="C15" s="13">
        <v>9.9960000000000004</v>
      </c>
      <c r="D15" s="18">
        <v>2.867</v>
      </c>
      <c r="E15" s="24">
        <f t="shared" si="1"/>
        <v>1402.75</v>
      </c>
      <c r="F15" s="26">
        <f t="shared" si="4"/>
        <v>0.25283882400000002</v>
      </c>
      <c r="G15" s="26">
        <f t="shared" si="2"/>
        <v>7.2517897999999997E-2</v>
      </c>
      <c r="H15" s="9">
        <f t="shared" si="3"/>
        <v>35.481158499999999</v>
      </c>
    </row>
    <row r="16" spans="1:8" x14ac:dyDescent="0.2">
      <c r="A16" s="27">
        <v>2027</v>
      </c>
      <c r="B16" s="25">
        <f t="shared" si="0"/>
        <v>25315</v>
      </c>
      <c r="C16" s="13">
        <v>9.9960000000000004</v>
      </c>
      <c r="D16" s="18">
        <v>2.867</v>
      </c>
      <c r="E16" s="24">
        <f t="shared" si="1"/>
        <v>1402.75</v>
      </c>
      <c r="F16" s="26">
        <f t="shared" si="4"/>
        <v>0.25304873999999999</v>
      </c>
      <c r="G16" s="26">
        <f t="shared" si="2"/>
        <v>7.257810499999999E-2</v>
      </c>
      <c r="H16" s="9">
        <f t="shared" si="3"/>
        <v>35.510616249999998</v>
      </c>
    </row>
    <row r="17" spans="1:8" x14ac:dyDescent="0.2">
      <c r="A17" s="27">
        <v>2028</v>
      </c>
      <c r="B17" s="25">
        <f t="shared" si="0"/>
        <v>25336</v>
      </c>
      <c r="C17" s="13">
        <v>9.9960000000000004</v>
      </c>
      <c r="D17" s="18">
        <v>2.867</v>
      </c>
      <c r="E17" s="24">
        <f t="shared" si="1"/>
        <v>1402.75</v>
      </c>
      <c r="F17" s="26">
        <f t="shared" si="4"/>
        <v>0.25325865600000003</v>
      </c>
      <c r="G17" s="26">
        <f t="shared" si="2"/>
        <v>7.263831200000001E-2</v>
      </c>
      <c r="H17" s="9">
        <f t="shared" si="3"/>
        <v>35.540073999999997</v>
      </c>
    </row>
    <row r="18" spans="1:8" x14ac:dyDescent="0.2">
      <c r="A18" s="27">
        <v>2029</v>
      </c>
      <c r="B18" s="25">
        <f t="shared" si="0"/>
        <v>25357</v>
      </c>
      <c r="C18" s="13">
        <v>9.9960000000000004</v>
      </c>
      <c r="D18" s="18">
        <v>2.867</v>
      </c>
      <c r="E18" s="24">
        <f t="shared" si="1"/>
        <v>1402.75</v>
      </c>
      <c r="F18" s="26">
        <f t="shared" si="4"/>
        <v>0.253468572</v>
      </c>
      <c r="G18" s="26">
        <f t="shared" si="2"/>
        <v>7.2698519000000003E-2</v>
      </c>
      <c r="H18" s="9">
        <f t="shared" si="3"/>
        <v>35.569531750000003</v>
      </c>
    </row>
    <row r="19" spans="1:8" x14ac:dyDescent="0.2">
      <c r="A19" s="27">
        <v>2030</v>
      </c>
      <c r="B19" s="25">
        <f t="shared" si="0"/>
        <v>25378</v>
      </c>
      <c r="C19" s="13">
        <v>9.9960000000000004</v>
      </c>
      <c r="D19" s="18">
        <v>2.867</v>
      </c>
      <c r="E19" s="24">
        <f t="shared" si="1"/>
        <v>1402.75</v>
      </c>
      <c r="F19" s="26">
        <f t="shared" si="4"/>
        <v>0.25367848800000004</v>
      </c>
      <c r="G19" s="26">
        <f t="shared" si="2"/>
        <v>7.2758725999999996E-2</v>
      </c>
      <c r="H19" s="9">
        <f t="shared" si="3"/>
        <v>35.598989500000002</v>
      </c>
    </row>
    <row r="20" spans="1:8" x14ac:dyDescent="0.2">
      <c r="A20" s="27">
        <v>2031</v>
      </c>
      <c r="B20" s="25">
        <f t="shared" si="0"/>
        <v>25399</v>
      </c>
      <c r="C20" s="13">
        <v>9.9960000000000004</v>
      </c>
      <c r="D20" s="18">
        <v>2.867</v>
      </c>
      <c r="E20" s="24">
        <f t="shared" si="1"/>
        <v>1402.75</v>
      </c>
      <c r="F20" s="26">
        <f t="shared" si="4"/>
        <v>0.25388840400000001</v>
      </c>
      <c r="G20" s="26">
        <f t="shared" si="2"/>
        <v>7.2818933000000002E-2</v>
      </c>
      <c r="H20" s="9">
        <f t="shared" si="3"/>
        <v>35.628447250000001</v>
      </c>
    </row>
    <row r="21" spans="1:8" x14ac:dyDescent="0.2">
      <c r="A21" s="27">
        <v>2032</v>
      </c>
      <c r="B21" s="25">
        <f t="shared" si="0"/>
        <v>25420</v>
      </c>
      <c r="C21" s="13">
        <v>9.9960000000000004</v>
      </c>
      <c r="D21" s="18">
        <v>2.867</v>
      </c>
      <c r="E21" s="24">
        <f t="shared" si="1"/>
        <v>1402.75</v>
      </c>
      <c r="F21" s="26">
        <f t="shared" si="4"/>
        <v>0.25409831999999999</v>
      </c>
      <c r="G21" s="26">
        <f t="shared" si="2"/>
        <v>7.2879139999999995E-2</v>
      </c>
      <c r="H21" s="9">
        <f t="shared" si="3"/>
        <v>35.657905</v>
      </c>
    </row>
    <row r="22" spans="1:8" x14ac:dyDescent="0.2">
      <c r="A22" s="27">
        <v>2033</v>
      </c>
      <c r="B22" s="25">
        <f t="shared" si="0"/>
        <v>25441</v>
      </c>
      <c r="C22" s="13">
        <v>9.9960000000000004</v>
      </c>
      <c r="D22" s="18">
        <v>2.867</v>
      </c>
      <c r="E22" s="24">
        <f t="shared" si="1"/>
        <v>1402.75</v>
      </c>
      <c r="F22" s="26">
        <f t="shared" si="4"/>
        <v>0.25430823600000002</v>
      </c>
      <c r="G22" s="26">
        <f t="shared" si="2"/>
        <v>7.2939346999999988E-2</v>
      </c>
      <c r="H22" s="9">
        <f t="shared" si="3"/>
        <v>35.687362749999998</v>
      </c>
    </row>
    <row r="23" spans="1:8" x14ac:dyDescent="0.2">
      <c r="A23" s="27">
        <v>2034</v>
      </c>
      <c r="B23" s="25">
        <f t="shared" si="0"/>
        <v>25462</v>
      </c>
      <c r="C23" s="13">
        <v>9.9960000000000004</v>
      </c>
      <c r="D23" s="18">
        <v>2.867</v>
      </c>
      <c r="E23" s="24">
        <f t="shared" si="1"/>
        <v>1402.75</v>
      </c>
      <c r="F23" s="26">
        <f t="shared" si="4"/>
        <v>0.254518152</v>
      </c>
      <c r="G23" s="26">
        <f t="shared" si="2"/>
        <v>7.2999554000000008E-2</v>
      </c>
      <c r="H23" s="9">
        <f t="shared" si="3"/>
        <v>35.716820499999997</v>
      </c>
    </row>
    <row r="24" spans="1:8" x14ac:dyDescent="0.2">
      <c r="A24" s="27">
        <v>2035</v>
      </c>
      <c r="B24" s="25">
        <f t="shared" si="0"/>
        <v>25483</v>
      </c>
      <c r="C24" s="13">
        <v>9.9960000000000004</v>
      </c>
      <c r="D24" s="18">
        <v>2.867</v>
      </c>
      <c r="E24" s="24">
        <f t="shared" si="1"/>
        <v>1402.75</v>
      </c>
      <c r="F24" s="26">
        <f t="shared" si="4"/>
        <v>0.25472806799999997</v>
      </c>
      <c r="G24" s="26">
        <f t="shared" si="2"/>
        <v>7.3059761000000001E-2</v>
      </c>
      <c r="H24" s="9">
        <f t="shared" si="3"/>
        <v>35.746278250000003</v>
      </c>
    </row>
    <row r="25" spans="1:8" x14ac:dyDescent="0.2">
      <c r="A25" s="27">
        <v>2036</v>
      </c>
      <c r="B25" s="25">
        <f t="shared" ref="B25:B59" si="5">ROUND(B24,0)</f>
        <v>25483</v>
      </c>
      <c r="C25" s="13">
        <v>9.9960000000000004</v>
      </c>
      <c r="D25" s="18">
        <v>2.867</v>
      </c>
      <c r="E25" s="24">
        <f t="shared" si="1"/>
        <v>1402.75</v>
      </c>
      <c r="F25" s="26">
        <f t="shared" si="4"/>
        <v>0.25472806799999997</v>
      </c>
      <c r="G25" s="26">
        <f t="shared" si="2"/>
        <v>7.3059761000000001E-2</v>
      </c>
      <c r="H25" s="9">
        <f t="shared" si="3"/>
        <v>35.746278250000003</v>
      </c>
    </row>
    <row r="26" spans="1:8" x14ac:dyDescent="0.2">
      <c r="A26" s="27">
        <v>2037</v>
      </c>
      <c r="B26" s="25">
        <f t="shared" si="5"/>
        <v>25483</v>
      </c>
      <c r="C26" s="13">
        <v>9.9960000000000004</v>
      </c>
      <c r="D26" s="18">
        <v>2.867</v>
      </c>
      <c r="E26" s="24">
        <f t="shared" si="1"/>
        <v>1402.75</v>
      </c>
      <c r="F26" s="26">
        <f t="shared" si="4"/>
        <v>0.25472806799999997</v>
      </c>
      <c r="G26" s="26">
        <f t="shared" si="2"/>
        <v>7.3059761000000001E-2</v>
      </c>
      <c r="H26" s="9">
        <f t="shared" si="3"/>
        <v>35.746278250000003</v>
      </c>
    </row>
    <row r="27" spans="1:8" x14ac:dyDescent="0.2">
      <c r="A27" s="27">
        <v>2038</v>
      </c>
      <c r="B27" s="25">
        <f t="shared" si="5"/>
        <v>25483</v>
      </c>
      <c r="C27" s="13">
        <v>9.9960000000000004</v>
      </c>
      <c r="D27" s="18">
        <v>2.867</v>
      </c>
      <c r="E27" s="24">
        <f t="shared" si="1"/>
        <v>1402.75</v>
      </c>
      <c r="F27" s="26">
        <f t="shared" si="4"/>
        <v>0.25472806799999997</v>
      </c>
      <c r="G27" s="26">
        <f t="shared" si="2"/>
        <v>7.3059761000000001E-2</v>
      </c>
      <c r="H27" s="9">
        <f t="shared" si="3"/>
        <v>35.746278250000003</v>
      </c>
    </row>
    <row r="28" spans="1:8" x14ac:dyDescent="0.2">
      <c r="A28" s="27">
        <v>2039</v>
      </c>
      <c r="B28" s="25">
        <f t="shared" si="5"/>
        <v>25483</v>
      </c>
      <c r="C28" s="13">
        <v>9.9960000000000004</v>
      </c>
      <c r="D28" s="18">
        <v>2.867</v>
      </c>
      <c r="E28" s="24">
        <f t="shared" si="1"/>
        <v>1402.75</v>
      </c>
      <c r="F28" s="26">
        <f t="shared" si="4"/>
        <v>0.25472806799999997</v>
      </c>
      <c r="G28" s="26">
        <f t="shared" si="2"/>
        <v>7.3059761000000001E-2</v>
      </c>
      <c r="H28" s="9">
        <f t="shared" si="3"/>
        <v>35.746278250000003</v>
      </c>
    </row>
    <row r="29" spans="1:8" x14ac:dyDescent="0.2">
      <c r="A29" s="27">
        <v>2040</v>
      </c>
      <c r="B29" s="25">
        <f t="shared" si="5"/>
        <v>25483</v>
      </c>
      <c r="C29" s="13">
        <v>9.9960000000000004</v>
      </c>
      <c r="D29" s="18">
        <v>2.867</v>
      </c>
      <c r="E29" s="24">
        <f t="shared" si="1"/>
        <v>1402.75</v>
      </c>
      <c r="F29" s="26">
        <f t="shared" si="4"/>
        <v>0.25472806799999997</v>
      </c>
      <c r="G29" s="26">
        <f t="shared" si="2"/>
        <v>7.3059761000000001E-2</v>
      </c>
      <c r="H29" s="9">
        <f t="shared" si="3"/>
        <v>35.746278250000003</v>
      </c>
    </row>
    <row r="30" spans="1:8" x14ac:dyDescent="0.2">
      <c r="A30" s="27">
        <v>2041</v>
      </c>
      <c r="B30" s="25">
        <f t="shared" si="5"/>
        <v>25483</v>
      </c>
      <c r="C30" s="13">
        <v>9.9960000000000004</v>
      </c>
      <c r="D30" s="18">
        <v>2.867</v>
      </c>
      <c r="E30" s="24">
        <f t="shared" si="1"/>
        <v>1402.75</v>
      </c>
      <c r="F30" s="26">
        <f t="shared" si="4"/>
        <v>0.25472806799999997</v>
      </c>
      <c r="G30" s="26">
        <f t="shared" si="2"/>
        <v>7.3059761000000001E-2</v>
      </c>
      <c r="H30" s="9">
        <f t="shared" si="3"/>
        <v>35.746278250000003</v>
      </c>
    </row>
    <row r="31" spans="1:8" x14ac:dyDescent="0.2">
      <c r="A31" s="27">
        <v>2042</v>
      </c>
      <c r="B31" s="25">
        <f t="shared" si="5"/>
        <v>25483</v>
      </c>
      <c r="C31" s="13">
        <v>9.9960000000000004</v>
      </c>
      <c r="D31" s="18">
        <v>2.867</v>
      </c>
      <c r="E31" s="24">
        <f t="shared" si="1"/>
        <v>1402.75</v>
      </c>
      <c r="F31" s="26">
        <f t="shared" si="4"/>
        <v>0.25472806799999997</v>
      </c>
      <c r="G31" s="26">
        <f t="shared" si="2"/>
        <v>7.3059761000000001E-2</v>
      </c>
      <c r="H31" s="9">
        <f t="shared" si="3"/>
        <v>35.746278250000003</v>
      </c>
    </row>
    <row r="32" spans="1:8" x14ac:dyDescent="0.2">
      <c r="A32" s="27">
        <v>2043</v>
      </c>
      <c r="B32" s="25">
        <f t="shared" si="5"/>
        <v>25483</v>
      </c>
      <c r="C32" s="13">
        <v>9.9960000000000004</v>
      </c>
      <c r="D32" s="18">
        <v>2.867</v>
      </c>
      <c r="E32" s="24">
        <f t="shared" si="1"/>
        <v>1402.75</v>
      </c>
      <c r="F32" s="26">
        <f t="shared" si="4"/>
        <v>0.25472806799999997</v>
      </c>
      <c r="G32" s="26">
        <f t="shared" si="2"/>
        <v>7.3059761000000001E-2</v>
      </c>
      <c r="H32" s="9">
        <f t="shared" si="3"/>
        <v>35.746278250000003</v>
      </c>
    </row>
    <row r="33" spans="1:8" x14ac:dyDescent="0.2">
      <c r="A33" s="27">
        <v>2044</v>
      </c>
      <c r="B33" s="25">
        <f t="shared" si="5"/>
        <v>25483</v>
      </c>
      <c r="C33" s="13">
        <v>9.9960000000000004</v>
      </c>
      <c r="D33" s="18">
        <v>2.867</v>
      </c>
      <c r="E33" s="24">
        <f t="shared" si="1"/>
        <v>1402.75</v>
      </c>
      <c r="F33" s="26">
        <f t="shared" si="4"/>
        <v>0.25472806799999997</v>
      </c>
      <c r="G33" s="26">
        <f t="shared" si="2"/>
        <v>7.3059761000000001E-2</v>
      </c>
      <c r="H33" s="9">
        <f t="shared" si="3"/>
        <v>35.746278250000003</v>
      </c>
    </row>
    <row r="34" spans="1:8" x14ac:dyDescent="0.2">
      <c r="A34" s="27">
        <v>2045</v>
      </c>
      <c r="B34" s="25">
        <f t="shared" si="5"/>
        <v>25483</v>
      </c>
      <c r="C34" s="13">
        <v>9.9960000000000004</v>
      </c>
      <c r="D34" s="18">
        <v>2.867</v>
      </c>
      <c r="E34" s="24">
        <f t="shared" si="1"/>
        <v>1402.75</v>
      </c>
      <c r="F34" s="26">
        <f t="shared" si="4"/>
        <v>0.25472806799999997</v>
      </c>
      <c r="G34" s="26">
        <f t="shared" si="2"/>
        <v>7.3059761000000001E-2</v>
      </c>
      <c r="H34" s="9">
        <f t="shared" si="3"/>
        <v>35.746278250000003</v>
      </c>
    </row>
    <row r="35" spans="1:8" x14ac:dyDescent="0.2">
      <c r="A35" s="27">
        <v>2046</v>
      </c>
      <c r="B35" s="25">
        <f t="shared" si="5"/>
        <v>25483</v>
      </c>
      <c r="C35" s="13">
        <v>9.9960000000000004</v>
      </c>
      <c r="D35" s="18">
        <v>2.867</v>
      </c>
      <c r="E35" s="24">
        <f t="shared" si="1"/>
        <v>1402.75</v>
      </c>
      <c r="F35" s="26">
        <f t="shared" si="4"/>
        <v>0.25472806799999997</v>
      </c>
      <c r="G35" s="26">
        <f t="shared" si="2"/>
        <v>7.3059761000000001E-2</v>
      </c>
      <c r="H35" s="9">
        <f t="shared" si="3"/>
        <v>35.746278250000003</v>
      </c>
    </row>
    <row r="36" spans="1:8" x14ac:dyDescent="0.2">
      <c r="A36" s="27">
        <v>2047</v>
      </c>
      <c r="B36" s="25">
        <f t="shared" si="5"/>
        <v>25483</v>
      </c>
      <c r="C36" s="13">
        <v>9.9960000000000004</v>
      </c>
      <c r="D36" s="18">
        <v>2.867</v>
      </c>
      <c r="E36" s="24">
        <f t="shared" si="1"/>
        <v>1402.75</v>
      </c>
      <c r="F36" s="26">
        <f t="shared" si="4"/>
        <v>0.25472806799999997</v>
      </c>
      <c r="G36" s="26">
        <f t="shared" si="2"/>
        <v>7.3059761000000001E-2</v>
      </c>
      <c r="H36" s="9">
        <f t="shared" si="3"/>
        <v>35.746278250000003</v>
      </c>
    </row>
    <row r="37" spans="1:8" x14ac:dyDescent="0.2">
      <c r="A37" s="27">
        <v>2048</v>
      </c>
      <c r="B37" s="25">
        <f t="shared" si="5"/>
        <v>25483</v>
      </c>
      <c r="C37" s="13">
        <v>9.9960000000000004</v>
      </c>
      <c r="D37" s="18">
        <v>2.867</v>
      </c>
      <c r="E37" s="24">
        <f t="shared" si="1"/>
        <v>1402.75</v>
      </c>
      <c r="F37" s="26">
        <f t="shared" si="4"/>
        <v>0.25472806799999997</v>
      </c>
      <c r="G37" s="26">
        <f t="shared" si="2"/>
        <v>7.3059761000000001E-2</v>
      </c>
      <c r="H37" s="9">
        <f t="shared" si="3"/>
        <v>35.746278250000003</v>
      </c>
    </row>
    <row r="38" spans="1:8" x14ac:dyDescent="0.2">
      <c r="A38" s="27">
        <v>2049</v>
      </c>
      <c r="B38" s="25">
        <f t="shared" si="5"/>
        <v>25483</v>
      </c>
      <c r="C38" s="13">
        <v>9.9960000000000004</v>
      </c>
      <c r="D38" s="18">
        <v>2.867</v>
      </c>
      <c r="E38" s="24">
        <f t="shared" si="1"/>
        <v>1402.75</v>
      </c>
      <c r="F38" s="26">
        <f t="shared" si="4"/>
        <v>0.25472806799999997</v>
      </c>
      <c r="G38" s="26">
        <f t="shared" si="2"/>
        <v>7.3059761000000001E-2</v>
      </c>
      <c r="H38" s="9">
        <f t="shared" si="3"/>
        <v>35.746278250000003</v>
      </c>
    </row>
    <row r="39" spans="1:8" x14ac:dyDescent="0.2">
      <c r="A39" s="27">
        <v>2050</v>
      </c>
      <c r="B39" s="25">
        <f t="shared" si="5"/>
        <v>25483</v>
      </c>
      <c r="C39" s="13">
        <v>9.9960000000000004</v>
      </c>
      <c r="D39" s="18">
        <v>2.867</v>
      </c>
      <c r="E39" s="24">
        <f t="shared" si="1"/>
        <v>1402.75</v>
      </c>
      <c r="F39" s="26">
        <f t="shared" si="4"/>
        <v>0.25472806799999997</v>
      </c>
      <c r="G39" s="26">
        <f t="shared" si="2"/>
        <v>7.3059761000000001E-2</v>
      </c>
      <c r="H39" s="9">
        <f t="shared" si="3"/>
        <v>35.746278250000003</v>
      </c>
    </row>
    <row r="40" spans="1:8" x14ac:dyDescent="0.2">
      <c r="A40" s="27">
        <v>2051</v>
      </c>
      <c r="B40" s="25">
        <f t="shared" si="5"/>
        <v>25483</v>
      </c>
      <c r="C40" s="13">
        <v>9.9960000000000004</v>
      </c>
      <c r="D40" s="18">
        <v>2.867</v>
      </c>
      <c r="E40" s="24">
        <f t="shared" si="1"/>
        <v>1402.75</v>
      </c>
      <c r="F40" s="26">
        <f t="shared" si="4"/>
        <v>0.25472806799999997</v>
      </c>
      <c r="G40" s="26">
        <f t="shared" si="2"/>
        <v>7.3059761000000001E-2</v>
      </c>
      <c r="H40" s="9">
        <f t="shared" si="3"/>
        <v>35.746278250000003</v>
      </c>
    </row>
    <row r="41" spans="1:8" x14ac:dyDescent="0.2">
      <c r="A41" s="27">
        <v>2052</v>
      </c>
      <c r="B41" s="25">
        <f t="shared" si="5"/>
        <v>25483</v>
      </c>
      <c r="C41" s="13">
        <v>9.9960000000000004</v>
      </c>
      <c r="D41" s="18">
        <v>2.867</v>
      </c>
      <c r="E41" s="24">
        <f t="shared" si="1"/>
        <v>1402.75</v>
      </c>
      <c r="F41" s="26">
        <f t="shared" si="4"/>
        <v>0.25472806799999997</v>
      </c>
      <c r="G41" s="26">
        <f t="shared" si="2"/>
        <v>7.3059761000000001E-2</v>
      </c>
      <c r="H41" s="9">
        <f t="shared" si="3"/>
        <v>35.746278250000003</v>
      </c>
    </row>
    <row r="42" spans="1:8" x14ac:dyDescent="0.2">
      <c r="A42" s="27">
        <v>2053</v>
      </c>
      <c r="B42" s="25">
        <f t="shared" si="5"/>
        <v>25483</v>
      </c>
      <c r="C42" s="13">
        <v>9.9960000000000004</v>
      </c>
      <c r="D42" s="18">
        <v>2.867</v>
      </c>
      <c r="E42" s="24">
        <f t="shared" si="1"/>
        <v>1402.75</v>
      </c>
      <c r="F42" s="26">
        <f t="shared" si="4"/>
        <v>0.25472806799999997</v>
      </c>
      <c r="G42" s="26">
        <f t="shared" si="2"/>
        <v>7.3059761000000001E-2</v>
      </c>
      <c r="H42" s="9">
        <f t="shared" si="3"/>
        <v>35.746278250000003</v>
      </c>
    </row>
    <row r="43" spans="1:8" x14ac:dyDescent="0.2">
      <c r="A43" s="27">
        <v>2054</v>
      </c>
      <c r="B43" s="25">
        <f t="shared" si="5"/>
        <v>25483</v>
      </c>
      <c r="C43" s="13">
        <v>9.9960000000000004</v>
      </c>
      <c r="D43" s="18">
        <v>2.867</v>
      </c>
      <c r="E43" s="24">
        <f t="shared" si="1"/>
        <v>1402.75</v>
      </c>
      <c r="F43" s="26">
        <f t="shared" si="4"/>
        <v>0.25472806799999997</v>
      </c>
      <c r="G43" s="26">
        <f t="shared" si="2"/>
        <v>7.3059761000000001E-2</v>
      </c>
      <c r="H43" s="9">
        <f t="shared" si="3"/>
        <v>35.746278250000003</v>
      </c>
    </row>
    <row r="44" spans="1:8" x14ac:dyDescent="0.2">
      <c r="A44" s="27">
        <v>2055</v>
      </c>
      <c r="B44" s="25">
        <f t="shared" si="5"/>
        <v>25483</v>
      </c>
      <c r="C44" s="13">
        <v>9.9960000000000004</v>
      </c>
      <c r="D44" s="18">
        <v>2.867</v>
      </c>
      <c r="E44" s="24">
        <f t="shared" si="1"/>
        <v>1402.75</v>
      </c>
      <c r="F44" s="26">
        <f t="shared" si="4"/>
        <v>0.25472806799999997</v>
      </c>
      <c r="G44" s="26">
        <f t="shared" si="2"/>
        <v>7.3059761000000001E-2</v>
      </c>
      <c r="H44" s="9">
        <f t="shared" si="3"/>
        <v>35.746278250000003</v>
      </c>
    </row>
    <row r="45" spans="1:8" x14ac:dyDescent="0.2">
      <c r="A45" s="27">
        <v>2056</v>
      </c>
      <c r="B45" s="25">
        <f t="shared" si="5"/>
        <v>25483</v>
      </c>
      <c r="C45" s="13">
        <v>9.9960000000000004</v>
      </c>
      <c r="D45" s="18">
        <v>2.867</v>
      </c>
      <c r="E45" s="24">
        <f t="shared" si="1"/>
        <v>1402.75</v>
      </c>
      <c r="F45" s="26">
        <f t="shared" si="4"/>
        <v>0.25472806799999997</v>
      </c>
      <c r="G45" s="26">
        <f t="shared" si="2"/>
        <v>7.3059761000000001E-2</v>
      </c>
      <c r="H45" s="9">
        <f t="shared" si="3"/>
        <v>35.746278250000003</v>
      </c>
    </row>
    <row r="46" spans="1:8" x14ac:dyDescent="0.2">
      <c r="A46" s="27">
        <v>2057</v>
      </c>
      <c r="B46" s="25">
        <f t="shared" si="5"/>
        <v>25483</v>
      </c>
      <c r="C46" s="13">
        <v>9.9960000000000004</v>
      </c>
      <c r="D46" s="18">
        <v>2.867</v>
      </c>
      <c r="E46" s="24">
        <f t="shared" si="1"/>
        <v>1402.75</v>
      </c>
      <c r="F46" s="26">
        <f t="shared" si="4"/>
        <v>0.25472806799999997</v>
      </c>
      <c r="G46" s="26">
        <f t="shared" si="2"/>
        <v>7.3059761000000001E-2</v>
      </c>
      <c r="H46" s="9">
        <f t="shared" si="3"/>
        <v>35.746278250000003</v>
      </c>
    </row>
    <row r="47" spans="1:8" x14ac:dyDescent="0.2">
      <c r="A47" s="27">
        <v>2058</v>
      </c>
      <c r="B47" s="25">
        <f t="shared" si="5"/>
        <v>25483</v>
      </c>
      <c r="C47" s="13">
        <v>9.9960000000000004</v>
      </c>
      <c r="D47" s="18">
        <v>2.867</v>
      </c>
      <c r="E47" s="24">
        <f t="shared" si="1"/>
        <v>1402.75</v>
      </c>
      <c r="F47" s="26">
        <f t="shared" si="4"/>
        <v>0.25472806799999997</v>
      </c>
      <c r="G47" s="26">
        <f t="shared" si="2"/>
        <v>7.3059761000000001E-2</v>
      </c>
      <c r="H47" s="9">
        <f t="shared" si="3"/>
        <v>35.746278250000003</v>
      </c>
    </row>
    <row r="48" spans="1:8" x14ac:dyDescent="0.2">
      <c r="A48" s="27">
        <v>2059</v>
      </c>
      <c r="B48" s="25">
        <f t="shared" si="5"/>
        <v>25483</v>
      </c>
      <c r="C48" s="13">
        <v>9.9960000000000004</v>
      </c>
      <c r="D48" s="18">
        <v>2.867</v>
      </c>
      <c r="E48" s="24">
        <f t="shared" si="1"/>
        <v>1402.75</v>
      </c>
      <c r="F48" s="26">
        <f t="shared" si="4"/>
        <v>0.25472806799999997</v>
      </c>
      <c r="G48" s="26">
        <f t="shared" si="2"/>
        <v>7.3059761000000001E-2</v>
      </c>
      <c r="H48" s="9">
        <f t="shared" si="3"/>
        <v>35.746278250000003</v>
      </c>
    </row>
    <row r="49" spans="1:8" x14ac:dyDescent="0.2">
      <c r="A49" s="27">
        <v>2060</v>
      </c>
      <c r="B49" s="25">
        <f t="shared" si="5"/>
        <v>25483</v>
      </c>
      <c r="C49" s="13">
        <v>9.9960000000000004</v>
      </c>
      <c r="D49" s="18">
        <v>2.867</v>
      </c>
      <c r="E49" s="24">
        <f t="shared" si="1"/>
        <v>1402.75</v>
      </c>
      <c r="F49" s="26">
        <f t="shared" si="4"/>
        <v>0.25472806799999997</v>
      </c>
      <c r="G49" s="26">
        <f t="shared" si="2"/>
        <v>7.3059761000000001E-2</v>
      </c>
      <c r="H49" s="9">
        <f t="shared" si="3"/>
        <v>35.746278250000003</v>
      </c>
    </row>
    <row r="50" spans="1:8" x14ac:dyDescent="0.2">
      <c r="A50" s="27">
        <v>2061</v>
      </c>
      <c r="B50" s="25">
        <f t="shared" si="5"/>
        <v>25483</v>
      </c>
      <c r="C50" s="13">
        <v>9.9960000000000004</v>
      </c>
      <c r="D50" s="18">
        <v>2.867</v>
      </c>
      <c r="E50" s="24">
        <f t="shared" si="1"/>
        <v>1402.75</v>
      </c>
      <c r="F50" s="26">
        <f t="shared" si="4"/>
        <v>0.25472806799999997</v>
      </c>
      <c r="G50" s="26">
        <f t="shared" si="2"/>
        <v>7.3059761000000001E-2</v>
      </c>
      <c r="H50" s="9">
        <f t="shared" si="3"/>
        <v>35.746278250000003</v>
      </c>
    </row>
    <row r="51" spans="1:8" x14ac:dyDescent="0.2">
      <c r="A51" s="27">
        <v>2062</v>
      </c>
      <c r="B51" s="25">
        <f t="shared" si="5"/>
        <v>25483</v>
      </c>
      <c r="C51" s="13">
        <v>9.9960000000000004</v>
      </c>
      <c r="D51" s="18">
        <v>2.867</v>
      </c>
      <c r="E51" s="24">
        <f t="shared" si="1"/>
        <v>1402.75</v>
      </c>
      <c r="F51" s="26">
        <f t="shared" si="4"/>
        <v>0.25472806799999997</v>
      </c>
      <c r="G51" s="26">
        <f t="shared" si="2"/>
        <v>7.3059761000000001E-2</v>
      </c>
      <c r="H51" s="9">
        <f t="shared" si="3"/>
        <v>35.746278250000003</v>
      </c>
    </row>
    <row r="52" spans="1:8" x14ac:dyDescent="0.2">
      <c r="A52" s="27">
        <v>2063</v>
      </c>
      <c r="B52" s="25">
        <f t="shared" si="5"/>
        <v>25483</v>
      </c>
      <c r="C52" s="13">
        <v>9.9960000000000004</v>
      </c>
      <c r="D52" s="18">
        <v>2.867</v>
      </c>
      <c r="E52" s="24">
        <f t="shared" si="1"/>
        <v>1402.75</v>
      </c>
      <c r="F52" s="26">
        <f t="shared" si="4"/>
        <v>0.25472806799999997</v>
      </c>
      <c r="G52" s="26">
        <f t="shared" si="2"/>
        <v>7.3059761000000001E-2</v>
      </c>
      <c r="H52" s="9">
        <f t="shared" si="3"/>
        <v>35.746278250000003</v>
      </c>
    </row>
    <row r="53" spans="1:8" x14ac:dyDescent="0.2">
      <c r="A53" s="27">
        <v>2064</v>
      </c>
      <c r="B53" s="25">
        <f t="shared" si="5"/>
        <v>25483</v>
      </c>
      <c r="C53" s="13">
        <v>9.9960000000000004</v>
      </c>
      <c r="D53" s="18">
        <v>2.867</v>
      </c>
      <c r="E53" s="24">
        <f t="shared" si="1"/>
        <v>1402.75</v>
      </c>
      <c r="F53" s="26">
        <f t="shared" si="4"/>
        <v>0.25472806799999997</v>
      </c>
      <c r="G53" s="26">
        <f t="shared" si="2"/>
        <v>7.3059761000000001E-2</v>
      </c>
      <c r="H53" s="9">
        <f t="shared" si="3"/>
        <v>35.746278250000003</v>
      </c>
    </row>
    <row r="54" spans="1:8" x14ac:dyDescent="0.2">
      <c r="A54" s="27">
        <v>2065</v>
      </c>
      <c r="B54" s="25">
        <f t="shared" si="5"/>
        <v>25483</v>
      </c>
      <c r="C54" s="13">
        <v>9.9960000000000004</v>
      </c>
      <c r="D54" s="18">
        <v>2.867</v>
      </c>
      <c r="E54" s="24">
        <f t="shared" si="1"/>
        <v>1402.75</v>
      </c>
      <c r="F54" s="26">
        <f t="shared" si="4"/>
        <v>0.25472806799999997</v>
      </c>
      <c r="G54" s="26">
        <f t="shared" si="2"/>
        <v>7.3059761000000001E-2</v>
      </c>
      <c r="H54" s="9">
        <f t="shared" si="3"/>
        <v>35.746278250000003</v>
      </c>
    </row>
    <row r="55" spans="1:8" x14ac:dyDescent="0.2">
      <c r="A55" s="27">
        <v>2066</v>
      </c>
      <c r="B55" s="25">
        <f t="shared" si="5"/>
        <v>25483</v>
      </c>
      <c r="C55" s="13">
        <v>9.9960000000000004</v>
      </c>
      <c r="D55" s="18">
        <v>2.867</v>
      </c>
      <c r="E55" s="24">
        <f t="shared" si="1"/>
        <v>1402.75</v>
      </c>
      <c r="F55" s="26">
        <f t="shared" ref="F55:F59" si="6">B55*C55/1000000</f>
        <v>0.25472806799999997</v>
      </c>
      <c r="G55" s="26">
        <f t="shared" ref="G55:G59" si="7">B55*D55/1000000</f>
        <v>7.3059761000000001E-2</v>
      </c>
      <c r="H55" s="9">
        <f t="shared" ref="H55:H59" si="8">B55*E55/1000000</f>
        <v>35.746278250000003</v>
      </c>
    </row>
    <row r="56" spans="1:8" x14ac:dyDescent="0.2">
      <c r="A56" s="27">
        <v>2067</v>
      </c>
      <c r="B56" s="25">
        <f t="shared" si="5"/>
        <v>25483</v>
      </c>
      <c r="C56" s="13">
        <v>9.9960000000000004</v>
      </c>
      <c r="D56" s="18">
        <v>2.867</v>
      </c>
      <c r="E56" s="24">
        <f t="shared" si="1"/>
        <v>1402.75</v>
      </c>
      <c r="F56" s="26">
        <f t="shared" si="6"/>
        <v>0.25472806799999997</v>
      </c>
      <c r="G56" s="26">
        <f t="shared" si="7"/>
        <v>7.3059761000000001E-2</v>
      </c>
      <c r="H56" s="9">
        <f t="shared" si="8"/>
        <v>35.746278250000003</v>
      </c>
    </row>
    <row r="57" spans="1:8" x14ac:dyDescent="0.2">
      <c r="A57" s="27">
        <v>2068</v>
      </c>
      <c r="B57" s="25">
        <f t="shared" si="5"/>
        <v>25483</v>
      </c>
      <c r="C57" s="13">
        <v>9.9960000000000004</v>
      </c>
      <c r="D57" s="18">
        <v>2.867</v>
      </c>
      <c r="E57" s="24">
        <f t="shared" si="1"/>
        <v>1402.75</v>
      </c>
      <c r="F57" s="26">
        <f t="shared" si="6"/>
        <v>0.25472806799999997</v>
      </c>
      <c r="G57" s="26">
        <f t="shared" si="7"/>
        <v>7.3059761000000001E-2</v>
      </c>
      <c r="H57" s="9">
        <f t="shared" si="8"/>
        <v>35.746278250000003</v>
      </c>
    </row>
    <row r="58" spans="1:8" x14ac:dyDescent="0.2">
      <c r="A58" s="27">
        <v>2069</v>
      </c>
      <c r="B58" s="25">
        <f t="shared" si="5"/>
        <v>25483</v>
      </c>
      <c r="C58" s="13">
        <v>9.9960000000000004</v>
      </c>
      <c r="D58" s="18">
        <v>2.867</v>
      </c>
      <c r="E58" s="24">
        <f t="shared" si="1"/>
        <v>1402.75</v>
      </c>
      <c r="F58" s="26">
        <f t="shared" si="6"/>
        <v>0.25472806799999997</v>
      </c>
      <c r="G58" s="26">
        <f t="shared" si="7"/>
        <v>7.3059761000000001E-2</v>
      </c>
      <c r="H58" s="9">
        <f t="shared" si="8"/>
        <v>35.746278250000003</v>
      </c>
    </row>
    <row r="59" spans="1:8" x14ac:dyDescent="0.2">
      <c r="A59" s="27">
        <v>2070</v>
      </c>
      <c r="B59" s="25">
        <f t="shared" si="5"/>
        <v>25483</v>
      </c>
      <c r="C59" s="13">
        <v>9.9960000000000004</v>
      </c>
      <c r="D59" s="18">
        <v>2.867</v>
      </c>
      <c r="E59" s="24">
        <f t="shared" si="1"/>
        <v>1402.75</v>
      </c>
      <c r="F59" s="26">
        <f t="shared" si="6"/>
        <v>0.25472806799999997</v>
      </c>
      <c r="G59" s="26">
        <f t="shared" si="7"/>
        <v>7.3059761000000001E-2</v>
      </c>
      <c r="H59" s="9">
        <f t="shared" si="8"/>
        <v>35.746278250000003</v>
      </c>
    </row>
  </sheetData>
  <mergeCells count="3">
    <mergeCell ref="B2:B3"/>
    <mergeCell ref="C2:E2"/>
    <mergeCell ref="F2:H2"/>
  </mergeCells>
  <pageMargins left="0.7" right="0.7" top="0.75" bottom="0.75" header="0.3" footer="0.3"/>
  <pageSetup scale="93" fitToWidth="0" orientation="portrait" r:id="rId1"/>
  <headerFooter>
    <oddHeader>&amp;A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0"/>
  <sheetViews>
    <sheetView workbookViewId="0">
      <selection activeCell="A2" sqref="A2"/>
    </sheetView>
  </sheetViews>
  <sheetFormatPr defaultRowHeight="12.75" x14ac:dyDescent="0.2"/>
  <cols>
    <col min="11" max="11" width="9.7109375" customWidth="1"/>
    <col min="12" max="12" width="8.28515625" customWidth="1"/>
    <col min="13" max="13" width="9.5703125" customWidth="1"/>
    <col min="14" max="14" width="10.28515625" bestFit="1" customWidth="1"/>
    <col min="15" max="16" width="9.7109375" bestFit="1" customWidth="1"/>
  </cols>
  <sheetData>
    <row r="1" spans="1:61" ht="13.5" thickBot="1" x14ac:dyDescent="0.25"/>
    <row r="2" spans="1:61" x14ac:dyDescent="0.2">
      <c r="B2" s="69" t="s">
        <v>23</v>
      </c>
      <c r="C2" s="69"/>
      <c r="D2" s="69"/>
      <c r="E2" s="69" t="s">
        <v>24</v>
      </c>
      <c r="F2" s="69"/>
      <c r="G2" s="69"/>
      <c r="H2" s="69" t="s">
        <v>25</v>
      </c>
      <c r="I2" s="69"/>
      <c r="J2" s="69"/>
      <c r="K2" s="69" t="s">
        <v>27</v>
      </c>
      <c r="L2" s="69"/>
      <c r="M2" s="69"/>
      <c r="N2" s="63" t="s">
        <v>28</v>
      </c>
      <c r="O2" s="64"/>
      <c r="P2" s="65"/>
    </row>
    <row r="3" spans="1:61" ht="32.25" customHeight="1" x14ac:dyDescent="0.2">
      <c r="B3" s="71" t="s">
        <v>7</v>
      </c>
      <c r="C3" s="72"/>
      <c r="D3" s="73"/>
      <c r="E3" s="71" t="s">
        <v>5</v>
      </c>
      <c r="F3" s="72"/>
      <c r="G3" s="73"/>
      <c r="H3" s="70" t="s">
        <v>26</v>
      </c>
      <c r="I3" s="67"/>
      <c r="J3" s="67"/>
      <c r="K3" s="70" t="s">
        <v>26</v>
      </c>
      <c r="L3" s="67"/>
      <c r="M3" s="67"/>
      <c r="N3" s="66"/>
      <c r="O3" s="67"/>
      <c r="P3" s="68"/>
    </row>
    <row r="4" spans="1:61" x14ac:dyDescent="0.2">
      <c r="B4" s="4" t="s">
        <v>0</v>
      </c>
      <c r="C4" s="5" t="s">
        <v>1</v>
      </c>
      <c r="D4" s="5" t="s">
        <v>2</v>
      </c>
      <c r="E4" s="4" t="s">
        <v>0</v>
      </c>
      <c r="F4" s="5" t="s">
        <v>1</v>
      </c>
      <c r="G4" s="5" t="s">
        <v>2</v>
      </c>
      <c r="H4" s="4" t="s">
        <v>0</v>
      </c>
      <c r="I4" s="5" t="s">
        <v>1</v>
      </c>
      <c r="J4" s="5" t="s">
        <v>2</v>
      </c>
      <c r="K4" s="4" t="s">
        <v>0</v>
      </c>
      <c r="L4" s="5" t="s">
        <v>1</v>
      </c>
      <c r="M4" s="5" t="s">
        <v>2</v>
      </c>
      <c r="N4" s="32" t="s">
        <v>0</v>
      </c>
      <c r="O4" s="5" t="s">
        <v>1</v>
      </c>
      <c r="P4" s="33" t="s">
        <v>29</v>
      </c>
    </row>
    <row r="5" spans="1:61" x14ac:dyDescent="0.2">
      <c r="A5" s="27">
        <v>2015</v>
      </c>
      <c r="B5" s="10">
        <v>2.5142832000000004</v>
      </c>
      <c r="C5" s="9">
        <v>63.322687999999999</v>
      </c>
      <c r="D5" s="9">
        <v>6425.3904000000002</v>
      </c>
      <c r="E5" s="26">
        <v>0.250529748</v>
      </c>
      <c r="F5" s="26">
        <v>7.1855620999999995E-2</v>
      </c>
      <c r="G5" s="9">
        <v>35.157123249999998</v>
      </c>
      <c r="H5" s="29">
        <v>-0.19699780000000003</v>
      </c>
      <c r="I5" s="29">
        <v>-0.22820165000000001</v>
      </c>
      <c r="J5" s="29">
        <v>-211.39668499999996</v>
      </c>
      <c r="K5" s="30">
        <f>B5+E5+H5</f>
        <v>2.5678151480000002</v>
      </c>
      <c r="L5" s="31">
        <f>C5+F5+I5</f>
        <v>63.166341970999994</v>
      </c>
      <c r="M5" s="37">
        <f>D5+G5+J5</f>
        <v>6249.1508382500006</v>
      </c>
      <c r="N5" s="35">
        <f>K5*'CO2'!E$16</f>
        <v>5222.5220535296148</v>
      </c>
      <c r="O5" s="34">
        <f>L5*'CO2'!F$16</f>
        <v>506232.82787770429</v>
      </c>
      <c r="P5" s="36">
        <f>N5+O5</f>
        <v>511455.34993123391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</row>
    <row r="6" spans="1:61" x14ac:dyDescent="0.2">
      <c r="A6" s="27">
        <v>2016</v>
      </c>
      <c r="B6" s="10">
        <v>2.5142832000000004</v>
      </c>
      <c r="C6" s="9">
        <v>63.322687999999999</v>
      </c>
      <c r="D6" s="9">
        <v>6425.3904000000002</v>
      </c>
      <c r="E6" s="26">
        <v>0.25073966400000003</v>
      </c>
      <c r="F6" s="26">
        <v>7.1915827999999987E-2</v>
      </c>
      <c r="G6" s="9">
        <v>35.186580999999997</v>
      </c>
      <c r="H6" s="29">
        <v>-0.19891039999999999</v>
      </c>
      <c r="I6" s="29">
        <v>-0.23041719999999999</v>
      </c>
      <c r="J6" s="29">
        <v>-213.44907999999998</v>
      </c>
      <c r="K6" s="30">
        <f t="shared" ref="K6:K55" si="0">B6+E6+H6</f>
        <v>2.5661124640000006</v>
      </c>
      <c r="L6" s="31">
        <f t="shared" ref="L6:L55" si="1">C6+F6+I6</f>
        <v>63.164186628000003</v>
      </c>
      <c r="M6" s="37">
        <f t="shared" ref="M6:M55" si="2">D6+G6+J6</f>
        <v>6247.1279009999998</v>
      </c>
      <c r="N6" s="35">
        <f>K6*'CO2'!E$16</f>
        <v>5219.0590687633185</v>
      </c>
      <c r="O6" s="34">
        <f>L6*'CO2'!F$16</f>
        <v>506215.55435278761</v>
      </c>
      <c r="P6" s="36">
        <f t="shared" ref="P6:P60" si="3">N6+O6</f>
        <v>511434.61342155095</v>
      </c>
    </row>
    <row r="7" spans="1:61" x14ac:dyDescent="0.2">
      <c r="A7" s="27">
        <v>2017</v>
      </c>
      <c r="B7" s="10">
        <v>2.5142832000000004</v>
      </c>
      <c r="C7" s="9">
        <v>63.322687999999999</v>
      </c>
      <c r="D7" s="9">
        <v>6425.3904000000002</v>
      </c>
      <c r="E7" s="26">
        <v>0.25094958000000001</v>
      </c>
      <c r="F7" s="26">
        <v>7.1976035000000008E-2</v>
      </c>
      <c r="G7" s="9">
        <v>35.216038750000003</v>
      </c>
      <c r="H7" s="29">
        <v>-0.200823</v>
      </c>
      <c r="I7" s="29">
        <v>-0.23263275</v>
      </c>
      <c r="J7" s="29">
        <v>-215.50147499999997</v>
      </c>
      <c r="K7" s="30">
        <f t="shared" si="0"/>
        <v>2.5644097800000001</v>
      </c>
      <c r="L7" s="31">
        <f t="shared" si="1"/>
        <v>63.162031284999998</v>
      </c>
      <c r="M7" s="37">
        <f t="shared" si="2"/>
        <v>6245.10496375</v>
      </c>
      <c r="N7" s="35">
        <f>K7*'CO2'!E$16</f>
        <v>5215.5960839970203</v>
      </c>
      <c r="O7" s="34">
        <f>L7*'CO2'!F$16</f>
        <v>506198.28082787083</v>
      </c>
      <c r="P7" s="36">
        <f t="shared" si="3"/>
        <v>511413.87691186782</v>
      </c>
    </row>
    <row r="8" spans="1:61" x14ac:dyDescent="0.2">
      <c r="A8" s="27">
        <v>2018</v>
      </c>
      <c r="B8" s="10">
        <v>2.5142831999999999</v>
      </c>
      <c r="C8" s="9">
        <v>63.322687999999999</v>
      </c>
      <c r="D8" s="9">
        <v>6425.3904000000002</v>
      </c>
      <c r="E8" s="26">
        <v>0.25115949600000004</v>
      </c>
      <c r="F8" s="26">
        <v>7.2036242E-2</v>
      </c>
      <c r="G8" s="9">
        <v>35.245496500000002</v>
      </c>
      <c r="H8" s="29">
        <v>-0.20273560000000002</v>
      </c>
      <c r="I8" s="29">
        <v>-0.23484829999999998</v>
      </c>
      <c r="J8" s="29">
        <v>-217.55386999999996</v>
      </c>
      <c r="K8" s="30">
        <f t="shared" si="0"/>
        <v>2.562707096</v>
      </c>
      <c r="L8" s="31">
        <f t="shared" si="1"/>
        <v>63.159875941999999</v>
      </c>
      <c r="M8" s="37">
        <f t="shared" si="2"/>
        <v>6243.0820265000002</v>
      </c>
      <c r="N8" s="35">
        <f>K8*'CO2'!E$16</f>
        <v>5212.1330992307221</v>
      </c>
      <c r="O8" s="34">
        <f>L8*'CO2'!F$16</f>
        <v>506181.00730295409</v>
      </c>
      <c r="P8" s="36">
        <f t="shared" si="3"/>
        <v>511393.1404021848</v>
      </c>
    </row>
    <row r="9" spans="1:61" x14ac:dyDescent="0.2">
      <c r="A9" s="27">
        <v>2019</v>
      </c>
      <c r="B9" s="10">
        <v>2.5142831999999999</v>
      </c>
      <c r="C9" s="9">
        <v>63.322687999999999</v>
      </c>
      <c r="D9" s="9">
        <v>6425.3904000000002</v>
      </c>
      <c r="E9" s="26">
        <v>0.25136941200000001</v>
      </c>
      <c r="F9" s="26">
        <v>7.2096448999999993E-2</v>
      </c>
      <c r="G9" s="9">
        <v>35.27495425</v>
      </c>
      <c r="H9" s="29">
        <v>-0.2046482</v>
      </c>
      <c r="I9" s="29">
        <v>-0.23706384999999999</v>
      </c>
      <c r="J9" s="29">
        <v>-219.60626499999998</v>
      </c>
      <c r="K9" s="30">
        <f t="shared" si="0"/>
        <v>2.561004412</v>
      </c>
      <c r="L9" s="31">
        <f t="shared" si="1"/>
        <v>63.157720599000001</v>
      </c>
      <c r="M9" s="37">
        <f t="shared" si="2"/>
        <v>6241.0590892499995</v>
      </c>
      <c r="N9" s="35">
        <f>K9*'CO2'!E$16</f>
        <v>5208.6701144644248</v>
      </c>
      <c r="O9" s="34">
        <f>L9*'CO2'!F$16</f>
        <v>506163.73377803736</v>
      </c>
      <c r="P9" s="36">
        <f t="shared" si="3"/>
        <v>511372.40389250178</v>
      </c>
    </row>
    <row r="10" spans="1:61" x14ac:dyDescent="0.2">
      <c r="A10" s="27">
        <v>2020</v>
      </c>
      <c r="B10" s="10">
        <v>2.5142831999999999</v>
      </c>
      <c r="C10" s="9">
        <v>63.322687999999999</v>
      </c>
      <c r="D10" s="9">
        <v>6425.3904000000002</v>
      </c>
      <c r="E10" s="26">
        <v>0.25157932799999999</v>
      </c>
      <c r="F10" s="26">
        <v>7.2156656E-2</v>
      </c>
      <c r="G10" s="9">
        <v>35.304411999999999</v>
      </c>
      <c r="H10" s="29">
        <v>-0.20656080000000002</v>
      </c>
      <c r="I10" s="29">
        <v>-0.2392794</v>
      </c>
      <c r="J10" s="29">
        <v>-221.65865999999997</v>
      </c>
      <c r="K10" s="30">
        <f t="shared" si="0"/>
        <v>2.5593017279999999</v>
      </c>
      <c r="L10" s="31">
        <f t="shared" si="1"/>
        <v>63.155565255999996</v>
      </c>
      <c r="M10" s="37">
        <f t="shared" si="2"/>
        <v>6239.0361520000006</v>
      </c>
      <c r="N10" s="35">
        <f>K10*'CO2'!E$16</f>
        <v>5205.2071296981267</v>
      </c>
      <c r="O10" s="34">
        <f>L10*'CO2'!F$16</f>
        <v>506146.46025312052</v>
      </c>
      <c r="P10" s="36">
        <f t="shared" si="3"/>
        <v>511351.66738281865</v>
      </c>
    </row>
    <row r="11" spans="1:61" x14ac:dyDescent="0.2">
      <c r="A11" s="27">
        <v>2021</v>
      </c>
      <c r="B11" s="10">
        <v>2.5142831999999999</v>
      </c>
      <c r="C11" s="9">
        <v>63.322687999999999</v>
      </c>
      <c r="D11" s="9">
        <v>6425.3904000000002</v>
      </c>
      <c r="E11" s="26">
        <v>0.25178924400000002</v>
      </c>
      <c r="F11" s="26">
        <v>7.2216862999999992E-2</v>
      </c>
      <c r="G11" s="9">
        <v>35.333869749999998</v>
      </c>
      <c r="H11" s="29">
        <v>-0.2084734</v>
      </c>
      <c r="I11" s="29">
        <v>-0.24149494999999999</v>
      </c>
      <c r="J11" s="29">
        <v>-223.71105499999996</v>
      </c>
      <c r="K11" s="30">
        <f t="shared" si="0"/>
        <v>2.5575990439999998</v>
      </c>
      <c r="L11" s="31">
        <f t="shared" si="1"/>
        <v>63.153409912999997</v>
      </c>
      <c r="M11" s="37">
        <f t="shared" si="2"/>
        <v>6237.0132147500008</v>
      </c>
      <c r="N11" s="35">
        <f>K11*'CO2'!E$16</f>
        <v>5201.7441449318294</v>
      </c>
      <c r="O11" s="34">
        <f>L11*'CO2'!F$16</f>
        <v>506129.18672820379</v>
      </c>
      <c r="P11" s="36">
        <f t="shared" si="3"/>
        <v>511330.93087313563</v>
      </c>
    </row>
    <row r="12" spans="1:61" x14ac:dyDescent="0.2">
      <c r="A12" s="27">
        <v>2022</v>
      </c>
      <c r="B12" s="10">
        <v>2.5142831999999999</v>
      </c>
      <c r="C12" s="9">
        <v>63.322687999999999</v>
      </c>
      <c r="D12" s="9">
        <v>6425.3904000000002</v>
      </c>
      <c r="E12" s="26">
        <v>0.25199916</v>
      </c>
      <c r="F12" s="26">
        <v>7.2277070000000013E-2</v>
      </c>
      <c r="G12" s="9">
        <v>35.363327499999997</v>
      </c>
      <c r="H12" s="29">
        <v>-0.21038599999999999</v>
      </c>
      <c r="I12" s="29">
        <v>-0.2437105</v>
      </c>
      <c r="J12" s="29">
        <v>-225.76344999999998</v>
      </c>
      <c r="K12" s="30">
        <f t="shared" si="0"/>
        <v>2.5558963599999998</v>
      </c>
      <c r="L12" s="31">
        <f t="shared" si="1"/>
        <v>63.151254569999999</v>
      </c>
      <c r="M12" s="37">
        <f t="shared" si="2"/>
        <v>6234.9902775</v>
      </c>
      <c r="N12" s="35">
        <f>K12*'CO2'!E$16</f>
        <v>5198.2811601655312</v>
      </c>
      <c r="O12" s="34">
        <f>L12*'CO2'!F$16</f>
        <v>506111.91320328705</v>
      </c>
      <c r="P12" s="36">
        <f t="shared" si="3"/>
        <v>511310.19436345261</v>
      </c>
    </row>
    <row r="13" spans="1:61" x14ac:dyDescent="0.2">
      <c r="A13" s="27">
        <v>2023</v>
      </c>
      <c r="B13" s="10">
        <v>2.5142831999999999</v>
      </c>
      <c r="C13" s="9">
        <v>63.322687999999999</v>
      </c>
      <c r="D13" s="9">
        <v>6425.3904000000002</v>
      </c>
      <c r="E13" s="26">
        <v>0.25220907599999998</v>
      </c>
      <c r="F13" s="26">
        <v>7.2337277000000005E-2</v>
      </c>
      <c r="G13" s="9">
        <v>35.392785250000003</v>
      </c>
      <c r="H13" s="29">
        <v>-0.2122986</v>
      </c>
      <c r="I13" s="29">
        <v>-0.24592604999999998</v>
      </c>
      <c r="J13" s="29">
        <v>-227.81584499999997</v>
      </c>
      <c r="K13" s="30">
        <f t="shared" si="0"/>
        <v>2.5541936760000001</v>
      </c>
      <c r="L13" s="31">
        <f t="shared" si="1"/>
        <v>63.149099227000001</v>
      </c>
      <c r="M13" s="37">
        <f t="shared" si="2"/>
        <v>6232.9673402500002</v>
      </c>
      <c r="N13" s="35">
        <f>K13*'CO2'!E$16</f>
        <v>5194.8181753992349</v>
      </c>
      <c r="O13" s="34">
        <f>L13*'CO2'!F$16</f>
        <v>506094.63967837032</v>
      </c>
      <c r="P13" s="36">
        <f t="shared" si="3"/>
        <v>511289.45785376953</v>
      </c>
    </row>
    <row r="14" spans="1:61" x14ac:dyDescent="0.2">
      <c r="A14" s="27">
        <v>2024</v>
      </c>
      <c r="B14" s="10">
        <v>2.5142831999999999</v>
      </c>
      <c r="C14" s="9">
        <v>63.322687999999999</v>
      </c>
      <c r="D14" s="9">
        <v>6425.3904000000002</v>
      </c>
      <c r="E14" s="26">
        <v>0.25241899200000001</v>
      </c>
      <c r="F14" s="26">
        <v>7.2397483999999998E-2</v>
      </c>
      <c r="G14" s="9">
        <v>35.422243000000002</v>
      </c>
      <c r="H14" s="29">
        <v>-0.21421120000000002</v>
      </c>
      <c r="I14" s="29">
        <v>-0.24814160000000002</v>
      </c>
      <c r="J14" s="29">
        <v>-229.86823999999996</v>
      </c>
      <c r="K14" s="30">
        <f t="shared" si="0"/>
        <v>2.5524909920000001</v>
      </c>
      <c r="L14" s="31">
        <f t="shared" si="1"/>
        <v>63.146943884000002</v>
      </c>
      <c r="M14" s="37">
        <f t="shared" si="2"/>
        <v>6230.9444030000004</v>
      </c>
      <c r="N14" s="35">
        <f>K14*'CO2'!E$16</f>
        <v>5191.3551906329376</v>
      </c>
      <c r="O14" s="34">
        <f>L14*'CO2'!F$16</f>
        <v>506077.36615345359</v>
      </c>
      <c r="P14" s="36">
        <f t="shared" si="3"/>
        <v>511268.72134408652</v>
      </c>
    </row>
    <row r="15" spans="1:61" x14ac:dyDescent="0.2">
      <c r="A15" s="27">
        <v>2025</v>
      </c>
      <c r="B15" s="10">
        <v>2.5142831999999999</v>
      </c>
      <c r="C15" s="9">
        <v>63.322687999999999</v>
      </c>
      <c r="D15" s="9">
        <v>6425.3904000000002</v>
      </c>
      <c r="E15" s="26">
        <v>0.25262890800000004</v>
      </c>
      <c r="F15" s="26">
        <v>7.2457691000000005E-2</v>
      </c>
      <c r="G15" s="9">
        <v>35.451700750000001</v>
      </c>
      <c r="H15" s="29">
        <v>-0.15301895000000001</v>
      </c>
      <c r="I15" s="29">
        <v>-0.14353259999999998</v>
      </c>
      <c r="J15" s="29">
        <v>-233.487945</v>
      </c>
      <c r="K15" s="30">
        <f t="shared" si="0"/>
        <v>2.6138931580000002</v>
      </c>
      <c r="L15" s="31">
        <f t="shared" si="1"/>
        <v>63.251613090999996</v>
      </c>
      <c r="M15" s="37">
        <f t="shared" si="2"/>
        <v>6227.3541557500002</v>
      </c>
      <c r="N15" s="35">
        <f>K15*'CO2'!E$16</f>
        <v>5316.2372976332217</v>
      </c>
      <c r="O15" s="34">
        <f>L15*'CO2'!F$16</f>
        <v>506916.21461290133</v>
      </c>
      <c r="P15" s="36">
        <f t="shared" si="3"/>
        <v>512232.45191053452</v>
      </c>
    </row>
    <row r="16" spans="1:61" x14ac:dyDescent="0.2">
      <c r="A16" s="27">
        <v>2026</v>
      </c>
      <c r="B16" s="10">
        <v>2.5142831999999999</v>
      </c>
      <c r="C16" s="9">
        <v>63.322687999999999</v>
      </c>
      <c r="D16" s="9">
        <v>6425.3904000000002</v>
      </c>
      <c r="E16" s="26">
        <v>0.25283882400000002</v>
      </c>
      <c r="F16" s="26">
        <v>7.2517897999999997E-2</v>
      </c>
      <c r="G16" s="9">
        <v>35.481158499999999</v>
      </c>
      <c r="H16" s="29">
        <v>-0.15437310000000001</v>
      </c>
      <c r="I16" s="29">
        <v>-0.14480279999999998</v>
      </c>
      <c r="J16" s="29">
        <v>-235.55421000000001</v>
      </c>
      <c r="K16" s="30">
        <f t="shared" si="0"/>
        <v>2.6127489239999999</v>
      </c>
      <c r="L16" s="31">
        <f t="shared" si="1"/>
        <v>63.250403098</v>
      </c>
      <c r="M16" s="37">
        <f t="shared" si="2"/>
        <v>6225.3173484999998</v>
      </c>
      <c r="N16" s="35">
        <f>K16*'CO2'!E$16</f>
        <v>5313.9101101391943</v>
      </c>
      <c r="O16" s="34">
        <f>L16*'CO2'!F$16</f>
        <v>506906.51738873118</v>
      </c>
      <c r="P16" s="36">
        <f t="shared" si="3"/>
        <v>512220.42749887035</v>
      </c>
    </row>
    <row r="17" spans="1:16" x14ac:dyDescent="0.2">
      <c r="A17" s="27">
        <v>2027</v>
      </c>
      <c r="B17" s="10">
        <v>2.5142831999999999</v>
      </c>
      <c r="C17" s="9">
        <v>63.322687999999999</v>
      </c>
      <c r="D17" s="9">
        <v>6425.3904000000002</v>
      </c>
      <c r="E17" s="26">
        <v>0.25304873999999999</v>
      </c>
      <c r="F17" s="26">
        <v>7.257810499999999E-2</v>
      </c>
      <c r="G17" s="9">
        <v>35.510616249999998</v>
      </c>
      <c r="H17" s="29">
        <v>-0.15572725000000001</v>
      </c>
      <c r="I17" s="29">
        <v>-0.14607300000000001</v>
      </c>
      <c r="J17" s="29">
        <v>-237.620475</v>
      </c>
      <c r="K17" s="30">
        <f t="shared" si="0"/>
        <v>2.6116046900000001</v>
      </c>
      <c r="L17" s="31">
        <f t="shared" si="1"/>
        <v>63.249193104999996</v>
      </c>
      <c r="M17" s="37">
        <f t="shared" si="2"/>
        <v>6223.2805412500002</v>
      </c>
      <c r="N17" s="35">
        <f>K17*'CO2'!E$16</f>
        <v>5311.5829226451679</v>
      </c>
      <c r="O17" s="34">
        <f>L17*'CO2'!F$16</f>
        <v>506896.82016456098</v>
      </c>
      <c r="P17" s="36">
        <f t="shared" si="3"/>
        <v>512208.40308720613</v>
      </c>
    </row>
    <row r="18" spans="1:16" x14ac:dyDescent="0.2">
      <c r="A18" s="27">
        <v>2028</v>
      </c>
      <c r="B18" s="10">
        <v>2.5142831999999999</v>
      </c>
      <c r="C18" s="9">
        <v>63.322687999999999</v>
      </c>
      <c r="D18" s="9">
        <v>6425.3904000000002</v>
      </c>
      <c r="E18" s="26">
        <v>0.25325865600000003</v>
      </c>
      <c r="F18" s="26">
        <v>7.263831200000001E-2</v>
      </c>
      <c r="G18" s="9">
        <v>35.540073999999997</v>
      </c>
      <c r="H18" s="29">
        <v>-0.15708139999999998</v>
      </c>
      <c r="I18" s="29">
        <v>-0.14734319999999998</v>
      </c>
      <c r="J18" s="29">
        <v>-239.68673999999999</v>
      </c>
      <c r="K18" s="30">
        <f t="shared" si="0"/>
        <v>2.6104604559999998</v>
      </c>
      <c r="L18" s="31">
        <f t="shared" si="1"/>
        <v>63.247983112</v>
      </c>
      <c r="M18" s="37">
        <f t="shared" si="2"/>
        <v>6221.2437339999997</v>
      </c>
      <c r="N18" s="35">
        <f>K18*'CO2'!E$16</f>
        <v>5309.2557351511396</v>
      </c>
      <c r="O18" s="34">
        <f>L18*'CO2'!F$16</f>
        <v>506887.12294039084</v>
      </c>
      <c r="P18" s="36">
        <f t="shared" si="3"/>
        <v>512196.37867554196</v>
      </c>
    </row>
    <row r="19" spans="1:16" x14ac:dyDescent="0.2">
      <c r="A19" s="27">
        <v>2029</v>
      </c>
      <c r="B19" s="10">
        <v>2.5142831999999999</v>
      </c>
      <c r="C19" s="9">
        <v>63.322687999999999</v>
      </c>
      <c r="D19" s="9">
        <v>6425.3904000000002</v>
      </c>
      <c r="E19" s="26">
        <v>0.253468572</v>
      </c>
      <c r="F19" s="26">
        <v>7.2698519000000003E-2</v>
      </c>
      <c r="G19" s="9">
        <v>35.569531750000003</v>
      </c>
      <c r="H19" s="29">
        <v>-0.15843554999999998</v>
      </c>
      <c r="I19" s="29">
        <v>-0.14861340000000001</v>
      </c>
      <c r="J19" s="29">
        <v>-241.753005</v>
      </c>
      <c r="K19" s="30">
        <f t="shared" si="0"/>
        <v>2.6093162219999999</v>
      </c>
      <c r="L19" s="31">
        <f t="shared" si="1"/>
        <v>63.246773118999997</v>
      </c>
      <c r="M19" s="37">
        <f t="shared" si="2"/>
        <v>6219.206926750001</v>
      </c>
      <c r="N19" s="35">
        <f>K19*'CO2'!E$16</f>
        <v>5306.9285476571131</v>
      </c>
      <c r="O19" s="34">
        <f>L19*'CO2'!F$16</f>
        <v>506877.42571622069</v>
      </c>
      <c r="P19" s="36">
        <f t="shared" si="3"/>
        <v>512184.35426387779</v>
      </c>
    </row>
    <row r="20" spans="1:16" x14ac:dyDescent="0.2">
      <c r="A20" s="27">
        <v>2030</v>
      </c>
      <c r="B20" s="10">
        <v>2.5142831999999999</v>
      </c>
      <c r="C20" s="9">
        <v>63.322687999999999</v>
      </c>
      <c r="D20" s="9">
        <v>6425.3904000000002</v>
      </c>
      <c r="E20" s="26">
        <v>0.25367848800000004</v>
      </c>
      <c r="F20" s="26">
        <v>7.2758725999999996E-2</v>
      </c>
      <c r="G20" s="9">
        <v>35.598989500000002</v>
      </c>
      <c r="H20" s="29">
        <v>-0.15419060000000001</v>
      </c>
      <c r="I20" s="29">
        <v>-0.1296407</v>
      </c>
      <c r="J20" s="29">
        <v>-243.81926999999999</v>
      </c>
      <c r="K20" s="30">
        <f t="shared" si="0"/>
        <v>2.6137710879999996</v>
      </c>
      <c r="L20" s="31">
        <f t="shared" si="1"/>
        <v>63.265806026</v>
      </c>
      <c r="M20" s="37">
        <f t="shared" si="2"/>
        <v>6217.1701195000005</v>
      </c>
      <c r="N20" s="35">
        <f>K20*'CO2'!E$16</f>
        <v>5315.9890269321259</v>
      </c>
      <c r="O20" s="34">
        <f>L20*'CO2'!F$16</f>
        <v>507029.9607852574</v>
      </c>
      <c r="P20" s="36">
        <f t="shared" si="3"/>
        <v>512345.9498121895</v>
      </c>
    </row>
    <row r="21" spans="1:16" x14ac:dyDescent="0.2">
      <c r="A21" s="27">
        <v>2031</v>
      </c>
      <c r="B21" s="10">
        <v>2.5142831999999999</v>
      </c>
      <c r="C21" s="9">
        <v>63.322687999999999</v>
      </c>
      <c r="D21" s="9">
        <v>6425.3904000000002</v>
      </c>
      <c r="E21" s="26">
        <v>0.25388840400000001</v>
      </c>
      <c r="F21" s="26">
        <v>7.2818933000000002E-2</v>
      </c>
      <c r="G21" s="9">
        <v>35.628447250000001</v>
      </c>
      <c r="H21" s="29">
        <v>-0.15549729999999998</v>
      </c>
      <c r="I21" s="29">
        <v>-0.13073935</v>
      </c>
      <c r="J21" s="29">
        <v>-245.885535</v>
      </c>
      <c r="K21" s="30">
        <f t="shared" si="0"/>
        <v>2.612674304</v>
      </c>
      <c r="L21" s="31">
        <f t="shared" si="1"/>
        <v>63.264767583000001</v>
      </c>
      <c r="M21" s="37">
        <f t="shared" si="2"/>
        <v>6215.13331225</v>
      </c>
      <c r="N21" s="35">
        <f>K21*'CO2'!E$16</f>
        <v>5313.758345088685</v>
      </c>
      <c r="O21" s="34">
        <f>L21*'CO2'!F$16</f>
        <v>507021.63841102971</v>
      </c>
      <c r="P21" s="36">
        <f t="shared" si="3"/>
        <v>512335.3967561184</v>
      </c>
    </row>
    <row r="22" spans="1:16" x14ac:dyDescent="0.2">
      <c r="A22" s="27">
        <v>2032</v>
      </c>
      <c r="B22" s="10">
        <v>2.5142831999999999</v>
      </c>
      <c r="C22" s="9">
        <v>63.322687999999999</v>
      </c>
      <c r="D22" s="9">
        <v>6425.3904000000002</v>
      </c>
      <c r="E22" s="26">
        <v>0.25409831999999999</v>
      </c>
      <c r="F22" s="26">
        <v>7.2879139999999995E-2</v>
      </c>
      <c r="G22" s="9">
        <v>35.657905</v>
      </c>
      <c r="H22" s="29">
        <v>-0.156804</v>
      </c>
      <c r="I22" s="29">
        <v>-0.13183800000000001</v>
      </c>
      <c r="J22" s="29">
        <v>-247.95179999999999</v>
      </c>
      <c r="K22" s="30">
        <f t="shared" si="0"/>
        <v>2.61157752</v>
      </c>
      <c r="L22" s="31">
        <f t="shared" si="1"/>
        <v>63.263729139999995</v>
      </c>
      <c r="M22" s="37">
        <f t="shared" si="2"/>
        <v>6213.0965050000004</v>
      </c>
      <c r="N22" s="35">
        <f>K22*'CO2'!E$16</f>
        <v>5311.5276632452433</v>
      </c>
      <c r="O22" s="34">
        <f>L22*'CO2'!F$16</f>
        <v>507013.3160368019</v>
      </c>
      <c r="P22" s="36">
        <f t="shared" si="3"/>
        <v>512324.84370004712</v>
      </c>
    </row>
    <row r="23" spans="1:16" x14ac:dyDescent="0.2">
      <c r="A23" s="27">
        <v>2033</v>
      </c>
      <c r="B23" s="10">
        <v>2.5142831999999999</v>
      </c>
      <c r="C23" s="9">
        <v>63.322687999999999</v>
      </c>
      <c r="D23" s="9">
        <v>6425.3904000000002</v>
      </c>
      <c r="E23" s="26">
        <v>0.25430823600000002</v>
      </c>
      <c r="F23" s="26">
        <v>7.2939346999999988E-2</v>
      </c>
      <c r="G23" s="9">
        <v>35.687362749999998</v>
      </c>
      <c r="H23" s="29">
        <v>-0.15811069999999999</v>
      </c>
      <c r="I23" s="29">
        <v>-0.13293664999999999</v>
      </c>
      <c r="J23" s="29">
        <v>-250.01806500000001</v>
      </c>
      <c r="K23" s="30">
        <f t="shared" si="0"/>
        <v>2.610480736</v>
      </c>
      <c r="L23" s="31">
        <f t="shared" si="1"/>
        <v>63.262690697000004</v>
      </c>
      <c r="M23" s="37">
        <f t="shared" si="2"/>
        <v>6211.0596977499999</v>
      </c>
      <c r="N23" s="35">
        <f>K23*'CO2'!E$16</f>
        <v>5309.2969814018015</v>
      </c>
      <c r="O23" s="34">
        <f>L23*'CO2'!F$16</f>
        <v>507004.99366257421</v>
      </c>
      <c r="P23" s="36">
        <f t="shared" si="3"/>
        <v>512314.29064397601</v>
      </c>
    </row>
    <row r="24" spans="1:16" x14ac:dyDescent="0.2">
      <c r="A24" s="27">
        <v>2034</v>
      </c>
      <c r="B24" s="10">
        <v>2.5142831999999999</v>
      </c>
      <c r="C24" s="9">
        <v>63.322687999999999</v>
      </c>
      <c r="D24" s="9">
        <v>6425.3904000000002</v>
      </c>
      <c r="E24" s="26">
        <v>0.254518152</v>
      </c>
      <c r="F24" s="26">
        <v>7.2999554000000008E-2</v>
      </c>
      <c r="G24" s="9">
        <v>35.716820499999997</v>
      </c>
      <c r="H24" s="29">
        <v>-0.15941739999999999</v>
      </c>
      <c r="I24" s="29">
        <v>-0.1340353</v>
      </c>
      <c r="J24" s="29">
        <v>-252.08432999999999</v>
      </c>
      <c r="K24" s="30">
        <f t="shared" si="0"/>
        <v>2.609383952</v>
      </c>
      <c r="L24" s="31">
        <f t="shared" si="1"/>
        <v>63.261652253999998</v>
      </c>
      <c r="M24" s="37">
        <f t="shared" si="2"/>
        <v>6209.0228905000004</v>
      </c>
      <c r="N24" s="35">
        <f>K24*'CO2'!E$16</f>
        <v>5307.0662995583598</v>
      </c>
      <c r="O24" s="34">
        <f>L24*'CO2'!F$16</f>
        <v>506996.67128834646</v>
      </c>
      <c r="P24" s="36">
        <f t="shared" si="3"/>
        <v>512303.73758790485</v>
      </c>
    </row>
    <row r="25" spans="1:16" x14ac:dyDescent="0.2">
      <c r="A25" s="27">
        <v>2035</v>
      </c>
      <c r="B25" s="10">
        <v>2.5142831999999999</v>
      </c>
      <c r="C25" s="9">
        <v>63.322687999999999</v>
      </c>
      <c r="D25" s="9">
        <v>6425.3904000000002</v>
      </c>
      <c r="E25" s="26">
        <v>0.25472806799999997</v>
      </c>
      <c r="F25" s="26">
        <v>7.3059761000000001E-2</v>
      </c>
      <c r="G25" s="9">
        <v>35.746278250000003</v>
      </c>
      <c r="H25" s="29">
        <v>-0.15982619999999997</v>
      </c>
      <c r="I25" s="29">
        <v>-0.12929759999999998</v>
      </c>
      <c r="J25" s="29">
        <v>-254.15059500000001</v>
      </c>
      <c r="K25" s="30">
        <f t="shared" si="0"/>
        <v>2.6091850679999999</v>
      </c>
      <c r="L25" s="31">
        <f t="shared" si="1"/>
        <v>63.266450161000002</v>
      </c>
      <c r="M25" s="37">
        <f t="shared" si="2"/>
        <v>6206.9860832499999</v>
      </c>
      <c r="N25" s="35">
        <f>K25*'CO2'!E$16</f>
        <v>5306.6618015644508</v>
      </c>
      <c r="O25" s="34">
        <f>L25*'CO2'!F$16</f>
        <v>507035.12306428782</v>
      </c>
      <c r="P25" s="36">
        <f t="shared" si="3"/>
        <v>512341.78486585227</v>
      </c>
    </row>
    <row r="26" spans="1:16" x14ac:dyDescent="0.2">
      <c r="A26" s="27">
        <v>2036</v>
      </c>
      <c r="B26" s="10">
        <v>2.5142831999999999</v>
      </c>
      <c r="C26" s="9">
        <v>63.322687999999999</v>
      </c>
      <c r="D26" s="9">
        <v>6425.3904000000002</v>
      </c>
      <c r="E26" s="26">
        <v>0.25472806799999997</v>
      </c>
      <c r="F26" s="26">
        <v>7.3059761000000001E-2</v>
      </c>
      <c r="G26" s="9">
        <v>35.746278250000003</v>
      </c>
      <c r="H26" s="29">
        <v>-0.15982619999999997</v>
      </c>
      <c r="I26" s="29">
        <v>-0.12929759999999998</v>
      </c>
      <c r="J26" s="29">
        <v>-254.15059500000001</v>
      </c>
      <c r="K26" s="30">
        <f t="shared" si="0"/>
        <v>2.6091850679999999</v>
      </c>
      <c r="L26" s="31">
        <f t="shared" si="1"/>
        <v>63.266450161000002</v>
      </c>
      <c r="M26" s="37">
        <f t="shared" si="2"/>
        <v>6206.9860832499999</v>
      </c>
      <c r="N26" s="35">
        <f>K26*'CO2'!E$16</f>
        <v>5306.6618015644508</v>
      </c>
      <c r="O26" s="34">
        <f>L26*'CO2'!F$16</f>
        <v>507035.12306428782</v>
      </c>
      <c r="P26" s="36">
        <f t="shared" si="3"/>
        <v>512341.78486585227</v>
      </c>
    </row>
    <row r="27" spans="1:16" x14ac:dyDescent="0.2">
      <c r="A27" s="27">
        <v>2037</v>
      </c>
      <c r="B27" s="10">
        <v>2.5142831999999999</v>
      </c>
      <c r="C27" s="9">
        <v>63.322687999999999</v>
      </c>
      <c r="D27" s="9">
        <v>6425.3904000000002</v>
      </c>
      <c r="E27" s="26">
        <v>0.25472806799999997</v>
      </c>
      <c r="F27" s="26">
        <v>7.3059761000000001E-2</v>
      </c>
      <c r="G27" s="9">
        <v>35.746278250000003</v>
      </c>
      <c r="H27" s="29">
        <v>-0.15982619999999997</v>
      </c>
      <c r="I27" s="29">
        <v>-0.12929759999999998</v>
      </c>
      <c r="J27" s="29">
        <v>-254.15059500000001</v>
      </c>
      <c r="K27" s="30">
        <f t="shared" si="0"/>
        <v>2.6091850679999999</v>
      </c>
      <c r="L27" s="31">
        <f t="shared" si="1"/>
        <v>63.266450161000002</v>
      </c>
      <c r="M27" s="37">
        <f t="shared" si="2"/>
        <v>6206.9860832499999</v>
      </c>
      <c r="N27" s="35">
        <f>K27*'CO2'!E$16</f>
        <v>5306.6618015644508</v>
      </c>
      <c r="O27" s="34">
        <f>L27*'CO2'!F$16</f>
        <v>507035.12306428782</v>
      </c>
      <c r="P27" s="36">
        <f t="shared" si="3"/>
        <v>512341.78486585227</v>
      </c>
    </row>
    <row r="28" spans="1:16" x14ac:dyDescent="0.2">
      <c r="A28" s="27">
        <v>2038</v>
      </c>
      <c r="B28" s="10">
        <v>2.5142831999999999</v>
      </c>
      <c r="C28" s="9">
        <v>63.322687999999999</v>
      </c>
      <c r="D28" s="9">
        <v>6425.3904000000002</v>
      </c>
      <c r="E28" s="26">
        <v>0.25472806799999997</v>
      </c>
      <c r="F28" s="26">
        <v>7.3059761000000001E-2</v>
      </c>
      <c r="G28" s="9">
        <v>35.746278250000003</v>
      </c>
      <c r="H28" s="29">
        <v>-0.15982619999999997</v>
      </c>
      <c r="I28" s="29">
        <v>-0.12929759999999998</v>
      </c>
      <c r="J28" s="29">
        <v>-254.15059500000001</v>
      </c>
      <c r="K28" s="30">
        <f t="shared" si="0"/>
        <v>2.6091850679999999</v>
      </c>
      <c r="L28" s="31">
        <f t="shared" si="1"/>
        <v>63.266450161000002</v>
      </c>
      <c r="M28" s="37">
        <f t="shared" si="2"/>
        <v>6206.9860832499999</v>
      </c>
      <c r="N28" s="35">
        <f>K28*'CO2'!E$16</f>
        <v>5306.6618015644508</v>
      </c>
      <c r="O28" s="34">
        <f>L28*'CO2'!F$16</f>
        <v>507035.12306428782</v>
      </c>
      <c r="P28" s="36">
        <f t="shared" si="3"/>
        <v>512341.78486585227</v>
      </c>
    </row>
    <row r="29" spans="1:16" x14ac:dyDescent="0.2">
      <c r="A29" s="27">
        <v>2039</v>
      </c>
      <c r="B29" s="10">
        <v>2.5142831999999999</v>
      </c>
      <c r="C29" s="9">
        <v>63.322687999999999</v>
      </c>
      <c r="D29" s="9">
        <v>6425.3904000000002</v>
      </c>
      <c r="E29" s="26">
        <v>0.25472806799999997</v>
      </c>
      <c r="F29" s="26">
        <v>7.3059761000000001E-2</v>
      </c>
      <c r="G29" s="9">
        <v>35.746278250000003</v>
      </c>
      <c r="H29" s="29">
        <v>-0.15982619999999997</v>
      </c>
      <c r="I29" s="29">
        <v>-0.12929759999999998</v>
      </c>
      <c r="J29" s="29">
        <v>-254.15059500000001</v>
      </c>
      <c r="K29" s="30">
        <f t="shared" si="0"/>
        <v>2.6091850679999999</v>
      </c>
      <c r="L29" s="31">
        <f t="shared" si="1"/>
        <v>63.266450161000002</v>
      </c>
      <c r="M29" s="37">
        <f t="shared" si="2"/>
        <v>6206.9860832499999</v>
      </c>
      <c r="N29" s="35">
        <f>K29*'CO2'!E$16</f>
        <v>5306.6618015644508</v>
      </c>
      <c r="O29" s="34">
        <f>L29*'CO2'!F$16</f>
        <v>507035.12306428782</v>
      </c>
      <c r="P29" s="36">
        <f t="shared" si="3"/>
        <v>512341.78486585227</v>
      </c>
    </row>
    <row r="30" spans="1:16" x14ac:dyDescent="0.2">
      <c r="A30" s="27">
        <v>2040</v>
      </c>
      <c r="B30" s="10">
        <v>2.5142831999999999</v>
      </c>
      <c r="C30" s="9">
        <v>63.322687999999999</v>
      </c>
      <c r="D30" s="9">
        <v>6425.3904000000002</v>
      </c>
      <c r="E30" s="26">
        <v>0.25472806799999997</v>
      </c>
      <c r="F30" s="26">
        <v>7.3059761000000001E-2</v>
      </c>
      <c r="G30" s="9">
        <v>35.746278250000003</v>
      </c>
      <c r="H30" s="29">
        <v>-0.15982619999999997</v>
      </c>
      <c r="I30" s="29">
        <v>-0.12929759999999998</v>
      </c>
      <c r="J30" s="29">
        <v>-254.15059500000001</v>
      </c>
      <c r="K30" s="30">
        <f t="shared" si="0"/>
        <v>2.6091850679999999</v>
      </c>
      <c r="L30" s="31">
        <f t="shared" si="1"/>
        <v>63.266450161000002</v>
      </c>
      <c r="M30" s="37">
        <f t="shared" si="2"/>
        <v>6206.9860832499999</v>
      </c>
      <c r="N30" s="35">
        <f>K30*'CO2'!E$16</f>
        <v>5306.6618015644508</v>
      </c>
      <c r="O30" s="34">
        <f>L30*'CO2'!F$16</f>
        <v>507035.12306428782</v>
      </c>
      <c r="P30" s="36">
        <f t="shared" si="3"/>
        <v>512341.78486585227</v>
      </c>
    </row>
    <row r="31" spans="1:16" x14ac:dyDescent="0.2">
      <c r="A31" s="27">
        <v>2041</v>
      </c>
      <c r="B31" s="10">
        <v>2.5142831999999999</v>
      </c>
      <c r="C31" s="9">
        <v>63.322687999999999</v>
      </c>
      <c r="D31" s="9">
        <v>6425.3904000000002</v>
      </c>
      <c r="E31" s="26">
        <v>0.25472806799999997</v>
      </c>
      <c r="F31" s="26">
        <v>7.3059761000000001E-2</v>
      </c>
      <c r="G31" s="9">
        <v>35.746278250000003</v>
      </c>
      <c r="H31" s="29">
        <v>-0.15982619999999997</v>
      </c>
      <c r="I31" s="29">
        <v>-0.12929759999999998</v>
      </c>
      <c r="J31" s="29">
        <v>-254.15059500000001</v>
      </c>
      <c r="K31" s="30">
        <f t="shared" si="0"/>
        <v>2.6091850679999999</v>
      </c>
      <c r="L31" s="31">
        <f t="shared" si="1"/>
        <v>63.266450161000002</v>
      </c>
      <c r="M31" s="37">
        <f t="shared" si="2"/>
        <v>6206.9860832499999</v>
      </c>
      <c r="N31" s="35">
        <f>K31*'CO2'!E$16</f>
        <v>5306.6618015644508</v>
      </c>
      <c r="O31" s="34">
        <f>L31*'CO2'!F$16</f>
        <v>507035.12306428782</v>
      </c>
      <c r="P31" s="36">
        <f t="shared" si="3"/>
        <v>512341.78486585227</v>
      </c>
    </row>
    <row r="32" spans="1:16" x14ac:dyDescent="0.2">
      <c r="A32" s="27">
        <v>2042</v>
      </c>
      <c r="B32" s="10">
        <v>2.5142831999999999</v>
      </c>
      <c r="C32" s="9">
        <v>63.322687999999999</v>
      </c>
      <c r="D32" s="9">
        <v>6425.3904000000002</v>
      </c>
      <c r="E32" s="26">
        <v>0.25472806799999997</v>
      </c>
      <c r="F32" s="26">
        <v>7.3059761000000001E-2</v>
      </c>
      <c r="G32" s="9">
        <v>35.746278250000003</v>
      </c>
      <c r="H32" s="29">
        <v>-0.15982619999999997</v>
      </c>
      <c r="I32" s="29">
        <v>-0.12929759999999998</v>
      </c>
      <c r="J32" s="29">
        <v>-254.15059500000001</v>
      </c>
      <c r="K32" s="30">
        <f t="shared" si="0"/>
        <v>2.6091850679999999</v>
      </c>
      <c r="L32" s="31">
        <f t="shared" si="1"/>
        <v>63.266450161000002</v>
      </c>
      <c r="M32" s="37">
        <f t="shared" si="2"/>
        <v>6206.9860832499999</v>
      </c>
      <c r="N32" s="35">
        <f>K32*'CO2'!E$16</f>
        <v>5306.6618015644508</v>
      </c>
      <c r="O32" s="34">
        <f>L32*'CO2'!F$16</f>
        <v>507035.12306428782</v>
      </c>
      <c r="P32" s="36">
        <f t="shared" si="3"/>
        <v>512341.78486585227</v>
      </c>
    </row>
    <row r="33" spans="1:16" x14ac:dyDescent="0.2">
      <c r="A33" s="27">
        <v>2043</v>
      </c>
      <c r="B33" s="10">
        <v>2.5142831999999999</v>
      </c>
      <c r="C33" s="9">
        <v>63.322687999999999</v>
      </c>
      <c r="D33" s="9">
        <v>6425.3904000000002</v>
      </c>
      <c r="E33" s="26">
        <v>0.25472806799999997</v>
      </c>
      <c r="F33" s="26">
        <v>7.3059761000000001E-2</v>
      </c>
      <c r="G33" s="9">
        <v>35.746278250000003</v>
      </c>
      <c r="H33" s="29">
        <v>-0.15982619999999997</v>
      </c>
      <c r="I33" s="29">
        <v>-0.12929759999999998</v>
      </c>
      <c r="J33" s="29">
        <v>-254.15059500000001</v>
      </c>
      <c r="K33" s="30">
        <f t="shared" si="0"/>
        <v>2.6091850679999999</v>
      </c>
      <c r="L33" s="31">
        <f t="shared" si="1"/>
        <v>63.266450161000002</v>
      </c>
      <c r="M33" s="37">
        <f t="shared" si="2"/>
        <v>6206.9860832499999</v>
      </c>
      <c r="N33" s="35">
        <f>K33*'CO2'!E$16</f>
        <v>5306.6618015644508</v>
      </c>
      <c r="O33" s="34">
        <f>L33*'CO2'!F$16</f>
        <v>507035.12306428782</v>
      </c>
      <c r="P33" s="36">
        <f t="shared" si="3"/>
        <v>512341.78486585227</v>
      </c>
    </row>
    <row r="34" spans="1:16" x14ac:dyDescent="0.2">
      <c r="A34" s="27">
        <v>2044</v>
      </c>
      <c r="B34" s="10">
        <v>2.5142831999999999</v>
      </c>
      <c r="C34" s="9">
        <v>63.322687999999999</v>
      </c>
      <c r="D34" s="9">
        <v>6425.3904000000002</v>
      </c>
      <c r="E34" s="26">
        <v>0.25472806799999997</v>
      </c>
      <c r="F34" s="26">
        <v>7.3059761000000001E-2</v>
      </c>
      <c r="G34" s="9">
        <v>35.746278250000003</v>
      </c>
      <c r="H34" s="29">
        <v>-0.15982619999999997</v>
      </c>
      <c r="I34" s="29">
        <v>-0.12929759999999998</v>
      </c>
      <c r="J34" s="29">
        <v>-254.15059500000001</v>
      </c>
      <c r="K34" s="30">
        <f t="shared" si="0"/>
        <v>2.6091850679999999</v>
      </c>
      <c r="L34" s="31">
        <f t="shared" si="1"/>
        <v>63.266450161000002</v>
      </c>
      <c r="M34" s="37">
        <f t="shared" si="2"/>
        <v>6206.9860832499999</v>
      </c>
      <c r="N34" s="35">
        <f>K34*'CO2'!E$16</f>
        <v>5306.6618015644508</v>
      </c>
      <c r="O34" s="34">
        <f>L34*'CO2'!F$16</f>
        <v>507035.12306428782</v>
      </c>
      <c r="P34" s="36">
        <f t="shared" si="3"/>
        <v>512341.78486585227</v>
      </c>
    </row>
    <row r="35" spans="1:16" x14ac:dyDescent="0.2">
      <c r="A35" s="27">
        <v>2045</v>
      </c>
      <c r="B35" s="10">
        <v>2.5142831999999999</v>
      </c>
      <c r="C35" s="9">
        <v>63.322687999999999</v>
      </c>
      <c r="D35" s="9">
        <v>6425.3904000000002</v>
      </c>
      <c r="E35" s="26">
        <v>0.25472806799999997</v>
      </c>
      <c r="F35" s="26">
        <v>7.3059761000000001E-2</v>
      </c>
      <c r="G35" s="9">
        <v>35.746278250000003</v>
      </c>
      <c r="H35" s="29">
        <v>-0.15982619999999997</v>
      </c>
      <c r="I35" s="29">
        <v>-0.12929759999999998</v>
      </c>
      <c r="J35" s="29">
        <v>-254.15059500000001</v>
      </c>
      <c r="K35" s="30">
        <f t="shared" si="0"/>
        <v>2.6091850679999999</v>
      </c>
      <c r="L35" s="31">
        <f t="shared" si="1"/>
        <v>63.266450161000002</v>
      </c>
      <c r="M35" s="37">
        <f t="shared" si="2"/>
        <v>6206.9860832499999</v>
      </c>
      <c r="N35" s="35">
        <f>K35*'CO2'!E$16</f>
        <v>5306.6618015644508</v>
      </c>
      <c r="O35" s="34">
        <f>L35*'CO2'!F$16</f>
        <v>507035.12306428782</v>
      </c>
      <c r="P35" s="36">
        <f t="shared" si="3"/>
        <v>512341.78486585227</v>
      </c>
    </row>
    <row r="36" spans="1:16" x14ac:dyDescent="0.2">
      <c r="A36" s="27">
        <v>2046</v>
      </c>
      <c r="B36" s="10">
        <v>2.5142831999999999</v>
      </c>
      <c r="C36" s="9">
        <v>63.322687999999999</v>
      </c>
      <c r="D36" s="9">
        <v>6425.3904000000002</v>
      </c>
      <c r="E36" s="26">
        <v>0.25472806799999997</v>
      </c>
      <c r="F36" s="26">
        <v>7.3059761000000001E-2</v>
      </c>
      <c r="G36" s="9">
        <v>35.746278250000003</v>
      </c>
      <c r="H36" s="29">
        <v>-0.15982619999999997</v>
      </c>
      <c r="I36" s="29">
        <v>-0.12929759999999998</v>
      </c>
      <c r="J36" s="29">
        <v>-254.15059500000001</v>
      </c>
      <c r="K36" s="30">
        <f t="shared" si="0"/>
        <v>2.6091850679999999</v>
      </c>
      <c r="L36" s="31">
        <f t="shared" si="1"/>
        <v>63.266450161000002</v>
      </c>
      <c r="M36" s="37">
        <f t="shared" si="2"/>
        <v>6206.9860832499999</v>
      </c>
      <c r="N36" s="35">
        <f>K36*'CO2'!E$16</f>
        <v>5306.6618015644508</v>
      </c>
      <c r="O36" s="34">
        <f>L36*'CO2'!F$16</f>
        <v>507035.12306428782</v>
      </c>
      <c r="P36" s="36">
        <f t="shared" si="3"/>
        <v>512341.78486585227</v>
      </c>
    </row>
    <row r="37" spans="1:16" x14ac:dyDescent="0.2">
      <c r="A37" s="27">
        <v>2047</v>
      </c>
      <c r="B37" s="10">
        <v>2.5142831999999999</v>
      </c>
      <c r="C37" s="9">
        <v>63.322687999999999</v>
      </c>
      <c r="D37" s="9">
        <v>6425.3904000000002</v>
      </c>
      <c r="E37" s="26">
        <v>0.25472806799999997</v>
      </c>
      <c r="F37" s="26">
        <v>7.3059761000000001E-2</v>
      </c>
      <c r="G37" s="9">
        <v>35.746278250000003</v>
      </c>
      <c r="H37" s="29">
        <v>-0.15982619999999997</v>
      </c>
      <c r="I37" s="29">
        <v>-0.12929759999999998</v>
      </c>
      <c r="J37" s="29">
        <v>-254.15059500000001</v>
      </c>
      <c r="K37" s="30">
        <f t="shared" si="0"/>
        <v>2.6091850679999999</v>
      </c>
      <c r="L37" s="31">
        <f t="shared" si="1"/>
        <v>63.266450161000002</v>
      </c>
      <c r="M37" s="37">
        <f t="shared" si="2"/>
        <v>6206.9860832499999</v>
      </c>
      <c r="N37" s="35">
        <f>K37*'CO2'!E$16</f>
        <v>5306.6618015644508</v>
      </c>
      <c r="O37" s="34">
        <f>L37*'CO2'!F$16</f>
        <v>507035.12306428782</v>
      </c>
      <c r="P37" s="36">
        <f t="shared" si="3"/>
        <v>512341.78486585227</v>
      </c>
    </row>
    <row r="38" spans="1:16" x14ac:dyDescent="0.2">
      <c r="A38" s="27">
        <v>2048</v>
      </c>
      <c r="B38" s="10">
        <v>2.5142831999999999</v>
      </c>
      <c r="C38" s="9">
        <v>63.322687999999999</v>
      </c>
      <c r="D38" s="9">
        <v>6425.3904000000002</v>
      </c>
      <c r="E38" s="26">
        <v>0.25472806799999997</v>
      </c>
      <c r="F38" s="26">
        <v>7.3059761000000001E-2</v>
      </c>
      <c r="G38" s="9">
        <v>35.746278250000003</v>
      </c>
      <c r="H38" s="29">
        <v>-0.15982619999999997</v>
      </c>
      <c r="I38" s="29">
        <v>-0.12929759999999998</v>
      </c>
      <c r="J38" s="29">
        <v>-254.15059500000001</v>
      </c>
      <c r="K38" s="30">
        <f t="shared" si="0"/>
        <v>2.6091850679999999</v>
      </c>
      <c r="L38" s="31">
        <f t="shared" si="1"/>
        <v>63.266450161000002</v>
      </c>
      <c r="M38" s="37">
        <f t="shared" si="2"/>
        <v>6206.9860832499999</v>
      </c>
      <c r="N38" s="35">
        <f>K38*'CO2'!E$16</f>
        <v>5306.6618015644508</v>
      </c>
      <c r="O38" s="34">
        <f>L38*'CO2'!F$16</f>
        <v>507035.12306428782</v>
      </c>
      <c r="P38" s="36">
        <f t="shared" si="3"/>
        <v>512341.78486585227</v>
      </c>
    </row>
    <row r="39" spans="1:16" x14ac:dyDescent="0.2">
      <c r="A39" s="27">
        <v>2049</v>
      </c>
      <c r="B39" s="10">
        <v>2.5142831999999999</v>
      </c>
      <c r="C39" s="9">
        <v>63.322687999999999</v>
      </c>
      <c r="D39" s="9">
        <v>6425.3904000000002</v>
      </c>
      <c r="E39" s="26">
        <v>0.25472806799999997</v>
      </c>
      <c r="F39" s="26">
        <v>7.3059761000000001E-2</v>
      </c>
      <c r="G39" s="9">
        <v>35.746278250000003</v>
      </c>
      <c r="H39" s="29">
        <v>-0.15982619999999997</v>
      </c>
      <c r="I39" s="29">
        <v>-0.12929759999999998</v>
      </c>
      <c r="J39" s="29">
        <v>-254.15059500000001</v>
      </c>
      <c r="K39" s="30">
        <f t="shared" si="0"/>
        <v>2.6091850679999999</v>
      </c>
      <c r="L39" s="31">
        <f t="shared" si="1"/>
        <v>63.266450161000002</v>
      </c>
      <c r="M39" s="37">
        <f t="shared" si="2"/>
        <v>6206.9860832499999</v>
      </c>
      <c r="N39" s="35">
        <f>K39*'CO2'!E$16</f>
        <v>5306.6618015644508</v>
      </c>
      <c r="O39" s="34">
        <f>L39*'CO2'!F$16</f>
        <v>507035.12306428782</v>
      </c>
      <c r="P39" s="36">
        <f t="shared" si="3"/>
        <v>512341.78486585227</v>
      </c>
    </row>
    <row r="40" spans="1:16" x14ac:dyDescent="0.2">
      <c r="A40" s="27">
        <v>2050</v>
      </c>
      <c r="B40" s="10">
        <v>2.5142831999999999</v>
      </c>
      <c r="C40" s="9">
        <v>63.322687999999999</v>
      </c>
      <c r="D40" s="9">
        <v>6425.3904000000002</v>
      </c>
      <c r="E40" s="26">
        <v>0.25472806799999997</v>
      </c>
      <c r="F40" s="26">
        <v>7.3059761000000001E-2</v>
      </c>
      <c r="G40" s="9">
        <v>35.746278250000003</v>
      </c>
      <c r="H40" s="29">
        <v>-0.15982619999999997</v>
      </c>
      <c r="I40" s="29">
        <v>-0.12929759999999998</v>
      </c>
      <c r="J40" s="29">
        <v>-254.15059500000001</v>
      </c>
      <c r="K40" s="30">
        <f t="shared" si="0"/>
        <v>2.6091850679999999</v>
      </c>
      <c r="L40" s="31">
        <f t="shared" si="1"/>
        <v>63.266450161000002</v>
      </c>
      <c r="M40" s="37">
        <f t="shared" si="2"/>
        <v>6206.9860832499999</v>
      </c>
      <c r="N40" s="35">
        <f>K40*'CO2'!E$16</f>
        <v>5306.6618015644508</v>
      </c>
      <c r="O40" s="34">
        <f>L40*'CO2'!F$16</f>
        <v>507035.12306428782</v>
      </c>
      <c r="P40" s="36">
        <f t="shared" si="3"/>
        <v>512341.78486585227</v>
      </c>
    </row>
    <row r="41" spans="1:16" x14ac:dyDescent="0.2">
      <c r="A41" s="27">
        <v>2051</v>
      </c>
      <c r="B41" s="10">
        <v>2.5142831999999999</v>
      </c>
      <c r="C41" s="9">
        <v>63.322687999999999</v>
      </c>
      <c r="D41" s="9">
        <v>6425.3904000000002</v>
      </c>
      <c r="E41" s="26">
        <v>0.25472806799999997</v>
      </c>
      <c r="F41" s="26">
        <v>7.3059761000000001E-2</v>
      </c>
      <c r="G41" s="9">
        <v>35.746278250000003</v>
      </c>
      <c r="H41" s="29">
        <v>-0.15982619999999997</v>
      </c>
      <c r="I41" s="29">
        <v>-0.12929759999999998</v>
      </c>
      <c r="J41" s="29">
        <v>-254.15059500000001</v>
      </c>
      <c r="K41" s="30">
        <f t="shared" si="0"/>
        <v>2.6091850679999999</v>
      </c>
      <c r="L41" s="31">
        <f t="shared" si="1"/>
        <v>63.266450161000002</v>
      </c>
      <c r="M41" s="37">
        <f t="shared" si="2"/>
        <v>6206.9860832499999</v>
      </c>
      <c r="N41" s="35">
        <f>K41*'CO2'!E$16</f>
        <v>5306.6618015644508</v>
      </c>
      <c r="O41" s="34">
        <f>L41*'CO2'!F$16</f>
        <v>507035.12306428782</v>
      </c>
      <c r="P41" s="36">
        <f t="shared" si="3"/>
        <v>512341.78486585227</v>
      </c>
    </row>
    <row r="42" spans="1:16" x14ac:dyDescent="0.2">
      <c r="A42" s="27">
        <v>2052</v>
      </c>
      <c r="B42" s="10">
        <v>2.5142831999999999</v>
      </c>
      <c r="C42" s="9">
        <v>63.322687999999999</v>
      </c>
      <c r="D42" s="9">
        <v>6425.3904000000002</v>
      </c>
      <c r="E42" s="26">
        <v>0.25472806799999997</v>
      </c>
      <c r="F42" s="26">
        <v>7.3059761000000001E-2</v>
      </c>
      <c r="G42" s="9">
        <v>35.746278250000003</v>
      </c>
      <c r="H42" s="29">
        <v>-0.15982619999999997</v>
      </c>
      <c r="I42" s="29">
        <v>-0.12929759999999998</v>
      </c>
      <c r="J42" s="29">
        <v>-254.15059500000001</v>
      </c>
      <c r="K42" s="30">
        <f t="shared" si="0"/>
        <v>2.6091850679999999</v>
      </c>
      <c r="L42" s="31">
        <f t="shared" si="1"/>
        <v>63.266450161000002</v>
      </c>
      <c r="M42" s="37">
        <f t="shared" si="2"/>
        <v>6206.9860832499999</v>
      </c>
      <c r="N42" s="35">
        <f>K42*'CO2'!E$16</f>
        <v>5306.6618015644508</v>
      </c>
      <c r="O42" s="34">
        <f>L42*'CO2'!F$16</f>
        <v>507035.12306428782</v>
      </c>
      <c r="P42" s="36">
        <f t="shared" si="3"/>
        <v>512341.78486585227</v>
      </c>
    </row>
    <row r="43" spans="1:16" x14ac:dyDescent="0.2">
      <c r="A43" s="27">
        <v>2053</v>
      </c>
      <c r="B43" s="10">
        <v>2.5142831999999999</v>
      </c>
      <c r="C43" s="9">
        <v>63.322687999999999</v>
      </c>
      <c r="D43" s="9">
        <v>6425.3904000000002</v>
      </c>
      <c r="E43" s="26">
        <v>0.25472806799999997</v>
      </c>
      <c r="F43" s="26">
        <v>7.3059761000000001E-2</v>
      </c>
      <c r="G43" s="9">
        <v>35.746278250000003</v>
      </c>
      <c r="H43" s="29">
        <v>-0.15982619999999997</v>
      </c>
      <c r="I43" s="29">
        <v>-0.12929759999999998</v>
      </c>
      <c r="J43" s="29">
        <v>-254.15059500000001</v>
      </c>
      <c r="K43" s="30">
        <f t="shared" si="0"/>
        <v>2.6091850679999999</v>
      </c>
      <c r="L43" s="31">
        <f t="shared" si="1"/>
        <v>63.266450161000002</v>
      </c>
      <c r="M43" s="37">
        <f t="shared" si="2"/>
        <v>6206.9860832499999</v>
      </c>
      <c r="N43" s="35">
        <f>K43*'CO2'!E$16</f>
        <v>5306.6618015644508</v>
      </c>
      <c r="O43" s="34">
        <f>L43*'CO2'!F$16</f>
        <v>507035.12306428782</v>
      </c>
      <c r="P43" s="36">
        <f t="shared" si="3"/>
        <v>512341.78486585227</v>
      </c>
    </row>
    <row r="44" spans="1:16" x14ac:dyDescent="0.2">
      <c r="A44" s="27">
        <v>2054</v>
      </c>
      <c r="B44" s="10">
        <v>2.5142831999999999</v>
      </c>
      <c r="C44" s="9">
        <v>63.322687999999999</v>
      </c>
      <c r="D44" s="9">
        <v>6425.3904000000002</v>
      </c>
      <c r="E44" s="26">
        <v>0.25472806799999997</v>
      </c>
      <c r="F44" s="26">
        <v>7.3059761000000001E-2</v>
      </c>
      <c r="G44" s="9">
        <v>35.746278250000003</v>
      </c>
      <c r="H44" s="29">
        <v>-0.15982619999999997</v>
      </c>
      <c r="I44" s="29">
        <v>-0.12929759999999998</v>
      </c>
      <c r="J44" s="29">
        <v>-254.15059500000001</v>
      </c>
      <c r="K44" s="30">
        <f t="shared" si="0"/>
        <v>2.6091850679999999</v>
      </c>
      <c r="L44" s="31">
        <f t="shared" si="1"/>
        <v>63.266450161000002</v>
      </c>
      <c r="M44" s="37">
        <f t="shared" si="2"/>
        <v>6206.9860832499999</v>
      </c>
      <c r="N44" s="35">
        <f>K44*'CO2'!E$16</f>
        <v>5306.6618015644508</v>
      </c>
      <c r="O44" s="34">
        <f>L44*'CO2'!F$16</f>
        <v>507035.12306428782</v>
      </c>
      <c r="P44" s="36">
        <f t="shared" si="3"/>
        <v>512341.78486585227</v>
      </c>
    </row>
    <row r="45" spans="1:16" x14ac:dyDescent="0.2">
      <c r="A45" s="27">
        <v>2055</v>
      </c>
      <c r="B45" s="10">
        <v>2.5142831999999999</v>
      </c>
      <c r="C45" s="9">
        <v>63.322687999999999</v>
      </c>
      <c r="D45" s="9">
        <v>6425.3904000000002</v>
      </c>
      <c r="E45" s="26">
        <v>0.25472806799999997</v>
      </c>
      <c r="F45" s="26">
        <v>7.3059761000000001E-2</v>
      </c>
      <c r="G45" s="9">
        <v>35.746278250000003</v>
      </c>
      <c r="H45" s="29">
        <v>-0.15982619999999997</v>
      </c>
      <c r="I45" s="29">
        <v>-0.12929759999999998</v>
      </c>
      <c r="J45" s="29">
        <v>-254.15059500000001</v>
      </c>
      <c r="K45" s="30">
        <f t="shared" si="0"/>
        <v>2.6091850679999999</v>
      </c>
      <c r="L45" s="31">
        <f t="shared" si="1"/>
        <v>63.266450161000002</v>
      </c>
      <c r="M45" s="37">
        <f t="shared" si="2"/>
        <v>6206.9860832499999</v>
      </c>
      <c r="N45" s="35">
        <f>K45*'CO2'!E$16</f>
        <v>5306.6618015644508</v>
      </c>
      <c r="O45" s="34">
        <f>L45*'CO2'!F$16</f>
        <v>507035.12306428782</v>
      </c>
      <c r="P45" s="36">
        <f t="shared" si="3"/>
        <v>512341.78486585227</v>
      </c>
    </row>
    <row r="46" spans="1:16" x14ac:dyDescent="0.2">
      <c r="A46" s="27">
        <v>2056</v>
      </c>
      <c r="B46" s="10">
        <v>2.5142831999999999</v>
      </c>
      <c r="C46" s="9">
        <v>63.322687999999999</v>
      </c>
      <c r="D46" s="9">
        <v>6425.3904000000002</v>
      </c>
      <c r="E46" s="26">
        <v>0.25472806799999997</v>
      </c>
      <c r="F46" s="26">
        <v>7.3059761000000001E-2</v>
      </c>
      <c r="G46" s="9">
        <v>35.746278250000003</v>
      </c>
      <c r="H46" s="29">
        <v>-0.15982619999999997</v>
      </c>
      <c r="I46" s="29">
        <v>-0.12929759999999998</v>
      </c>
      <c r="J46" s="29">
        <v>-254.15059500000001</v>
      </c>
      <c r="K46" s="30">
        <f t="shared" si="0"/>
        <v>2.6091850679999999</v>
      </c>
      <c r="L46" s="31">
        <f t="shared" si="1"/>
        <v>63.266450161000002</v>
      </c>
      <c r="M46" s="37">
        <f t="shared" si="2"/>
        <v>6206.9860832499999</v>
      </c>
      <c r="N46" s="35">
        <f>K46*'CO2'!E$16</f>
        <v>5306.6618015644508</v>
      </c>
      <c r="O46" s="34">
        <f>L46*'CO2'!F$16</f>
        <v>507035.12306428782</v>
      </c>
      <c r="P46" s="36">
        <f t="shared" si="3"/>
        <v>512341.78486585227</v>
      </c>
    </row>
    <row r="47" spans="1:16" x14ac:dyDescent="0.2">
      <c r="A47" s="27">
        <v>2057</v>
      </c>
      <c r="B47" s="10">
        <v>2.5142831999999999</v>
      </c>
      <c r="C47" s="9">
        <v>63.322687999999999</v>
      </c>
      <c r="D47" s="9">
        <v>6425.3904000000002</v>
      </c>
      <c r="E47" s="26">
        <v>0.25472806799999997</v>
      </c>
      <c r="F47" s="26">
        <v>7.3059761000000001E-2</v>
      </c>
      <c r="G47" s="9">
        <v>35.746278250000003</v>
      </c>
      <c r="H47" s="29">
        <v>-0.15982619999999997</v>
      </c>
      <c r="I47" s="29">
        <v>-0.12929759999999998</v>
      </c>
      <c r="J47" s="29">
        <v>-254.15059500000001</v>
      </c>
      <c r="K47" s="30">
        <f t="shared" si="0"/>
        <v>2.6091850679999999</v>
      </c>
      <c r="L47" s="31">
        <f t="shared" si="1"/>
        <v>63.266450161000002</v>
      </c>
      <c r="M47" s="37">
        <f t="shared" si="2"/>
        <v>6206.9860832499999</v>
      </c>
      <c r="N47" s="35">
        <f>K47*'CO2'!E$16</f>
        <v>5306.6618015644508</v>
      </c>
      <c r="O47" s="34">
        <f>L47*'CO2'!F$16</f>
        <v>507035.12306428782</v>
      </c>
      <c r="P47" s="36">
        <f t="shared" si="3"/>
        <v>512341.78486585227</v>
      </c>
    </row>
    <row r="48" spans="1:16" x14ac:dyDescent="0.2">
      <c r="A48" s="27">
        <v>2058</v>
      </c>
      <c r="B48" s="10">
        <v>2.5142831999999999</v>
      </c>
      <c r="C48" s="9">
        <v>63.322687999999999</v>
      </c>
      <c r="D48" s="9">
        <v>6425.3904000000002</v>
      </c>
      <c r="E48" s="26">
        <v>0.25472806799999997</v>
      </c>
      <c r="F48" s="26">
        <v>7.3059761000000001E-2</v>
      </c>
      <c r="G48" s="9">
        <v>35.746278250000003</v>
      </c>
      <c r="H48" s="29">
        <v>-0.15982619999999997</v>
      </c>
      <c r="I48" s="29">
        <v>-0.12929759999999998</v>
      </c>
      <c r="J48" s="29">
        <v>-254.15059500000001</v>
      </c>
      <c r="K48" s="30">
        <f t="shared" si="0"/>
        <v>2.6091850679999999</v>
      </c>
      <c r="L48" s="31">
        <f t="shared" si="1"/>
        <v>63.266450161000002</v>
      </c>
      <c r="M48" s="37">
        <f t="shared" si="2"/>
        <v>6206.9860832499999</v>
      </c>
      <c r="N48" s="35">
        <f>K48*'CO2'!E$16</f>
        <v>5306.6618015644508</v>
      </c>
      <c r="O48" s="34">
        <f>L48*'CO2'!F$16</f>
        <v>507035.12306428782</v>
      </c>
      <c r="P48" s="36">
        <f t="shared" si="3"/>
        <v>512341.78486585227</v>
      </c>
    </row>
    <row r="49" spans="1:16" x14ac:dyDescent="0.2">
      <c r="A49" s="27">
        <v>2059</v>
      </c>
      <c r="B49" s="10">
        <v>2.5142831999999999</v>
      </c>
      <c r="C49" s="9">
        <v>63.322687999999999</v>
      </c>
      <c r="D49" s="9">
        <v>6425.3904000000002</v>
      </c>
      <c r="E49" s="26">
        <v>0.25472806799999997</v>
      </c>
      <c r="F49" s="26">
        <v>7.3059761000000001E-2</v>
      </c>
      <c r="G49" s="9">
        <v>35.746278250000003</v>
      </c>
      <c r="H49" s="29">
        <v>-0.15982619999999997</v>
      </c>
      <c r="I49" s="29">
        <v>-0.12929759999999998</v>
      </c>
      <c r="J49" s="29">
        <v>-254.15059500000001</v>
      </c>
      <c r="K49" s="30">
        <f t="shared" si="0"/>
        <v>2.6091850679999999</v>
      </c>
      <c r="L49" s="31">
        <f t="shared" si="1"/>
        <v>63.266450161000002</v>
      </c>
      <c r="M49" s="37">
        <f t="shared" si="2"/>
        <v>6206.9860832499999</v>
      </c>
      <c r="N49" s="35">
        <f>K49*'CO2'!E$16</f>
        <v>5306.6618015644508</v>
      </c>
      <c r="O49" s="34">
        <f>L49*'CO2'!F$16</f>
        <v>507035.12306428782</v>
      </c>
      <c r="P49" s="36">
        <f t="shared" si="3"/>
        <v>512341.78486585227</v>
      </c>
    </row>
    <row r="50" spans="1:16" x14ac:dyDescent="0.2">
      <c r="A50" s="27">
        <v>2060</v>
      </c>
      <c r="B50" s="10">
        <v>2.5142831999999999</v>
      </c>
      <c r="C50" s="9">
        <v>63.322687999999999</v>
      </c>
      <c r="D50" s="9">
        <v>6425.3904000000002</v>
      </c>
      <c r="E50" s="26">
        <v>0.25472806799999997</v>
      </c>
      <c r="F50" s="26">
        <v>7.3059761000000001E-2</v>
      </c>
      <c r="G50" s="9">
        <v>35.746278250000003</v>
      </c>
      <c r="H50" s="29">
        <v>-0.15982619999999997</v>
      </c>
      <c r="I50" s="29">
        <v>-0.12929759999999998</v>
      </c>
      <c r="J50" s="29">
        <v>-254.15059500000001</v>
      </c>
      <c r="K50" s="30">
        <f t="shared" si="0"/>
        <v>2.6091850679999999</v>
      </c>
      <c r="L50" s="31">
        <f t="shared" si="1"/>
        <v>63.266450161000002</v>
      </c>
      <c r="M50" s="37">
        <f t="shared" si="2"/>
        <v>6206.9860832499999</v>
      </c>
      <c r="N50" s="35">
        <f>K50*'CO2'!E$16</f>
        <v>5306.6618015644508</v>
      </c>
      <c r="O50" s="34">
        <f>L50*'CO2'!F$16</f>
        <v>507035.12306428782</v>
      </c>
      <c r="P50" s="36">
        <f t="shared" si="3"/>
        <v>512341.78486585227</v>
      </c>
    </row>
    <row r="51" spans="1:16" x14ac:dyDescent="0.2">
      <c r="A51" s="27">
        <v>2061</v>
      </c>
      <c r="B51" s="10">
        <v>2.5142831999999999</v>
      </c>
      <c r="C51" s="9">
        <v>63.322687999999999</v>
      </c>
      <c r="D51" s="9">
        <v>6425.3904000000002</v>
      </c>
      <c r="E51" s="26">
        <v>0.25472806799999997</v>
      </c>
      <c r="F51" s="26">
        <v>7.3059761000000001E-2</v>
      </c>
      <c r="G51" s="9">
        <v>35.746278250000003</v>
      </c>
      <c r="H51" s="29">
        <v>-0.15982619999999997</v>
      </c>
      <c r="I51" s="29">
        <v>-0.12929759999999998</v>
      </c>
      <c r="J51" s="29">
        <v>-254.15059500000001</v>
      </c>
      <c r="K51" s="30">
        <f t="shared" si="0"/>
        <v>2.6091850679999999</v>
      </c>
      <c r="L51" s="31">
        <f t="shared" si="1"/>
        <v>63.266450161000002</v>
      </c>
      <c r="M51" s="37">
        <f t="shared" si="2"/>
        <v>6206.9860832499999</v>
      </c>
      <c r="N51" s="35">
        <f>K51*'CO2'!E$16</f>
        <v>5306.6618015644508</v>
      </c>
      <c r="O51" s="34">
        <f>L51*'CO2'!F$16</f>
        <v>507035.12306428782</v>
      </c>
      <c r="P51" s="36">
        <f t="shared" si="3"/>
        <v>512341.78486585227</v>
      </c>
    </row>
    <row r="52" spans="1:16" x14ac:dyDescent="0.2">
      <c r="A52" s="27">
        <v>2062</v>
      </c>
      <c r="B52" s="10">
        <v>2.5142831999999999</v>
      </c>
      <c r="C52" s="9">
        <v>63.322687999999999</v>
      </c>
      <c r="D52" s="9">
        <v>6425.3904000000002</v>
      </c>
      <c r="E52" s="26">
        <v>0.25472806799999997</v>
      </c>
      <c r="F52" s="26">
        <v>7.3059761000000001E-2</v>
      </c>
      <c r="G52" s="9">
        <v>35.746278250000003</v>
      </c>
      <c r="H52" s="29">
        <v>-0.15982619999999997</v>
      </c>
      <c r="I52" s="29">
        <v>-0.12929759999999998</v>
      </c>
      <c r="J52" s="29">
        <v>-254.15059500000001</v>
      </c>
      <c r="K52" s="30">
        <f t="shared" si="0"/>
        <v>2.6091850679999999</v>
      </c>
      <c r="L52" s="31">
        <f t="shared" si="1"/>
        <v>63.266450161000002</v>
      </c>
      <c r="M52" s="37">
        <f t="shared" si="2"/>
        <v>6206.9860832499999</v>
      </c>
      <c r="N52" s="35">
        <f>K52*'CO2'!E$16</f>
        <v>5306.6618015644508</v>
      </c>
      <c r="O52" s="34">
        <f>L52*'CO2'!F$16</f>
        <v>507035.12306428782</v>
      </c>
      <c r="P52" s="36">
        <f t="shared" si="3"/>
        <v>512341.78486585227</v>
      </c>
    </row>
    <row r="53" spans="1:16" x14ac:dyDescent="0.2">
      <c r="A53" s="27">
        <v>2063</v>
      </c>
      <c r="B53" s="10">
        <v>2.5142831999999999</v>
      </c>
      <c r="C53" s="9">
        <v>63.322687999999999</v>
      </c>
      <c r="D53" s="9">
        <v>6425.3904000000002</v>
      </c>
      <c r="E53" s="26">
        <v>0.25472806799999997</v>
      </c>
      <c r="F53" s="26">
        <v>7.3059761000000001E-2</v>
      </c>
      <c r="G53" s="9">
        <v>35.746278250000003</v>
      </c>
      <c r="H53" s="29">
        <v>-0.15982619999999997</v>
      </c>
      <c r="I53" s="29">
        <v>-0.12929759999999998</v>
      </c>
      <c r="J53" s="29">
        <v>-254.15059500000001</v>
      </c>
      <c r="K53" s="30">
        <f t="shared" si="0"/>
        <v>2.6091850679999999</v>
      </c>
      <c r="L53" s="31">
        <f t="shared" si="1"/>
        <v>63.266450161000002</v>
      </c>
      <c r="M53" s="37">
        <f t="shared" si="2"/>
        <v>6206.9860832499999</v>
      </c>
      <c r="N53" s="35">
        <f>K53*'CO2'!E$16</f>
        <v>5306.6618015644508</v>
      </c>
      <c r="O53" s="34">
        <f>L53*'CO2'!F$16</f>
        <v>507035.12306428782</v>
      </c>
      <c r="P53" s="36">
        <f t="shared" si="3"/>
        <v>512341.78486585227</v>
      </c>
    </row>
    <row r="54" spans="1:16" x14ac:dyDescent="0.2">
      <c r="A54" s="27">
        <v>2064</v>
      </c>
      <c r="B54" s="10">
        <v>2.5142831999999999</v>
      </c>
      <c r="C54" s="9">
        <v>63.322687999999999</v>
      </c>
      <c r="D54" s="9">
        <v>6425.3904000000002</v>
      </c>
      <c r="E54" s="26">
        <v>0.25472806799999997</v>
      </c>
      <c r="F54" s="26">
        <v>7.3059761000000001E-2</v>
      </c>
      <c r="G54" s="9">
        <v>35.746278250000003</v>
      </c>
      <c r="H54" s="29">
        <v>-0.15982619999999997</v>
      </c>
      <c r="I54" s="29">
        <v>-0.12929759999999998</v>
      </c>
      <c r="J54" s="29">
        <v>-254.15059500000001</v>
      </c>
      <c r="K54" s="30">
        <f t="shared" si="0"/>
        <v>2.6091850679999999</v>
      </c>
      <c r="L54" s="31">
        <f t="shared" si="1"/>
        <v>63.266450161000002</v>
      </c>
      <c r="M54" s="37">
        <f t="shared" si="2"/>
        <v>6206.9860832499999</v>
      </c>
      <c r="N54" s="35">
        <f>K54*'CO2'!E$16</f>
        <v>5306.6618015644508</v>
      </c>
      <c r="O54" s="34">
        <f>L54*'CO2'!F$16</f>
        <v>507035.12306428782</v>
      </c>
      <c r="P54" s="36">
        <f t="shared" si="3"/>
        <v>512341.78486585227</v>
      </c>
    </row>
    <row r="55" spans="1:16" x14ac:dyDescent="0.2">
      <c r="A55" s="27">
        <v>2065</v>
      </c>
      <c r="B55" s="10">
        <v>2.5142831999999999</v>
      </c>
      <c r="C55" s="9">
        <v>63.322687999999999</v>
      </c>
      <c r="D55" s="9">
        <v>6425.3904000000002</v>
      </c>
      <c r="E55" s="26">
        <v>0.25472806799999997</v>
      </c>
      <c r="F55" s="26">
        <v>7.3059761000000001E-2</v>
      </c>
      <c r="G55" s="9">
        <v>35.746278250000003</v>
      </c>
      <c r="H55" s="29">
        <v>-0.15982619999999997</v>
      </c>
      <c r="I55" s="29">
        <v>-0.12929759999999998</v>
      </c>
      <c r="J55" s="29">
        <v>-254.15059500000001</v>
      </c>
      <c r="K55" s="30">
        <f t="shared" si="0"/>
        <v>2.6091850679999999</v>
      </c>
      <c r="L55" s="31">
        <f t="shared" si="1"/>
        <v>63.266450161000002</v>
      </c>
      <c r="M55" s="37">
        <f t="shared" si="2"/>
        <v>6206.9860832499999</v>
      </c>
      <c r="N55" s="35">
        <f>K55*'CO2'!E$16</f>
        <v>5306.6618015644508</v>
      </c>
      <c r="O55" s="34">
        <f>L55*'CO2'!F$16</f>
        <v>507035.12306428782</v>
      </c>
      <c r="P55" s="36">
        <f t="shared" si="3"/>
        <v>512341.78486585227</v>
      </c>
    </row>
    <row r="56" spans="1:16" x14ac:dyDescent="0.2">
      <c r="A56" s="27">
        <v>2066</v>
      </c>
      <c r="B56" s="10">
        <v>2.5142831999999999</v>
      </c>
      <c r="C56" s="9">
        <v>63.322687999999999</v>
      </c>
      <c r="D56" s="9">
        <v>6425.3904000000002</v>
      </c>
      <c r="E56" s="26">
        <v>0.25472806799999997</v>
      </c>
      <c r="F56" s="26">
        <v>7.3059761000000001E-2</v>
      </c>
      <c r="G56" s="9">
        <v>35.746278250000003</v>
      </c>
      <c r="H56" s="29">
        <v>-0.15982619999999997</v>
      </c>
      <c r="I56" s="29">
        <v>-0.12929759999999998</v>
      </c>
      <c r="J56" s="29">
        <v>-254.15059500000001</v>
      </c>
      <c r="K56" s="30">
        <f t="shared" ref="K56:K60" si="4">B56+E56+H56</f>
        <v>2.6091850679999999</v>
      </c>
      <c r="L56" s="31">
        <f t="shared" ref="L56:L60" si="5">C56+F56+I56</f>
        <v>63.266450161000002</v>
      </c>
      <c r="M56" s="37">
        <f t="shared" ref="M56:M60" si="6">D56+G56+J56</f>
        <v>6206.9860832499999</v>
      </c>
      <c r="N56" s="35">
        <f>K56*'CO2'!E$16</f>
        <v>5306.6618015644508</v>
      </c>
      <c r="O56" s="34">
        <f>L56*'CO2'!F$16</f>
        <v>507035.12306428782</v>
      </c>
      <c r="P56" s="36">
        <f t="shared" si="3"/>
        <v>512341.78486585227</v>
      </c>
    </row>
    <row r="57" spans="1:16" x14ac:dyDescent="0.2">
      <c r="A57" s="27">
        <v>2067</v>
      </c>
      <c r="B57" s="10">
        <v>2.5142831999999999</v>
      </c>
      <c r="C57" s="9">
        <v>63.322687999999999</v>
      </c>
      <c r="D57" s="9">
        <v>6425.3904000000002</v>
      </c>
      <c r="E57" s="26">
        <v>0.25472806799999997</v>
      </c>
      <c r="F57" s="26">
        <v>7.3059761000000001E-2</v>
      </c>
      <c r="G57" s="9">
        <v>35.746278250000003</v>
      </c>
      <c r="H57" s="29">
        <v>-0.15982619999999997</v>
      </c>
      <c r="I57" s="29">
        <v>-0.12929759999999998</v>
      </c>
      <c r="J57" s="29">
        <v>-254.15059500000001</v>
      </c>
      <c r="K57" s="30">
        <f t="shared" si="4"/>
        <v>2.6091850679999999</v>
      </c>
      <c r="L57" s="31">
        <f t="shared" si="5"/>
        <v>63.266450161000002</v>
      </c>
      <c r="M57" s="37">
        <f t="shared" si="6"/>
        <v>6206.9860832499999</v>
      </c>
      <c r="N57" s="35">
        <f>K57*'CO2'!E$16</f>
        <v>5306.6618015644508</v>
      </c>
      <c r="O57" s="34">
        <f>L57*'CO2'!F$16</f>
        <v>507035.12306428782</v>
      </c>
      <c r="P57" s="36">
        <f t="shared" si="3"/>
        <v>512341.78486585227</v>
      </c>
    </row>
    <row r="58" spans="1:16" x14ac:dyDescent="0.2">
      <c r="A58" s="27">
        <v>2068</v>
      </c>
      <c r="B58" s="10">
        <v>2.5142831999999999</v>
      </c>
      <c r="C58" s="9">
        <v>63.322687999999999</v>
      </c>
      <c r="D58" s="9">
        <v>6425.3904000000002</v>
      </c>
      <c r="E58" s="26">
        <v>0.25472806799999997</v>
      </c>
      <c r="F58" s="26">
        <v>7.3059761000000001E-2</v>
      </c>
      <c r="G58" s="9">
        <v>35.746278250000003</v>
      </c>
      <c r="H58" s="29">
        <v>-0.15982619999999997</v>
      </c>
      <c r="I58" s="29">
        <v>-0.12929759999999998</v>
      </c>
      <c r="J58" s="29">
        <v>-254.15059500000001</v>
      </c>
      <c r="K58" s="30">
        <f t="shared" si="4"/>
        <v>2.6091850679999999</v>
      </c>
      <c r="L58" s="31">
        <f t="shared" si="5"/>
        <v>63.266450161000002</v>
      </c>
      <c r="M58" s="37">
        <f t="shared" si="6"/>
        <v>6206.9860832499999</v>
      </c>
      <c r="N58" s="35">
        <f>K58*'CO2'!E$16</f>
        <v>5306.6618015644508</v>
      </c>
      <c r="O58" s="34">
        <f>L58*'CO2'!F$16</f>
        <v>507035.12306428782</v>
      </c>
      <c r="P58" s="36">
        <f t="shared" si="3"/>
        <v>512341.78486585227</v>
      </c>
    </row>
    <row r="59" spans="1:16" x14ac:dyDescent="0.2">
      <c r="A59" s="27">
        <v>2069</v>
      </c>
      <c r="B59" s="10">
        <v>2.5142831999999999</v>
      </c>
      <c r="C59" s="9">
        <v>63.322687999999999</v>
      </c>
      <c r="D59" s="9">
        <v>6425.3904000000002</v>
      </c>
      <c r="E59" s="26">
        <v>0.25472806799999997</v>
      </c>
      <c r="F59" s="26">
        <v>7.3059761000000001E-2</v>
      </c>
      <c r="G59" s="9">
        <v>35.746278250000003</v>
      </c>
      <c r="H59" s="29">
        <v>-0.15982619999999997</v>
      </c>
      <c r="I59" s="29">
        <v>-0.12929759999999998</v>
      </c>
      <c r="J59" s="29">
        <v>-254.15059500000001</v>
      </c>
      <c r="K59" s="30">
        <f t="shared" si="4"/>
        <v>2.6091850679999999</v>
      </c>
      <c r="L59" s="31">
        <f t="shared" si="5"/>
        <v>63.266450161000002</v>
      </c>
      <c r="M59" s="37">
        <f t="shared" si="6"/>
        <v>6206.9860832499999</v>
      </c>
      <c r="N59" s="35">
        <f>K59*'CO2'!E$16</f>
        <v>5306.6618015644508</v>
      </c>
      <c r="O59" s="34">
        <f>L59*'CO2'!F$16</f>
        <v>507035.12306428782</v>
      </c>
      <c r="P59" s="36">
        <f t="shared" si="3"/>
        <v>512341.78486585227</v>
      </c>
    </row>
    <row r="60" spans="1:16" x14ac:dyDescent="0.2">
      <c r="A60" s="27">
        <v>2070</v>
      </c>
      <c r="B60" s="10">
        <v>2.5142831999999999</v>
      </c>
      <c r="C60" s="9">
        <v>63.322687999999999</v>
      </c>
      <c r="D60" s="9">
        <v>6425.3904000000002</v>
      </c>
      <c r="E60" s="26">
        <v>0.25472806799999997</v>
      </c>
      <c r="F60" s="26">
        <v>7.3059761000000001E-2</v>
      </c>
      <c r="G60" s="9">
        <v>35.746278250000003</v>
      </c>
      <c r="H60" s="29">
        <v>-0.15982619999999997</v>
      </c>
      <c r="I60" s="29">
        <v>-0.12929759999999998</v>
      </c>
      <c r="J60" s="29">
        <v>-254.15059500000001</v>
      </c>
      <c r="K60" s="30">
        <f t="shared" si="4"/>
        <v>2.6091850679999999</v>
      </c>
      <c r="L60" s="31">
        <f t="shared" si="5"/>
        <v>63.266450161000002</v>
      </c>
      <c r="M60" s="37">
        <f t="shared" si="6"/>
        <v>6206.9860832499999</v>
      </c>
      <c r="N60" s="35">
        <f>K60*'CO2'!E$16</f>
        <v>5306.6618015644508</v>
      </c>
      <c r="O60" s="34">
        <f>L60*'CO2'!F$16</f>
        <v>507035.12306428782</v>
      </c>
      <c r="P60" s="36">
        <f t="shared" si="3"/>
        <v>512341.78486585227</v>
      </c>
    </row>
  </sheetData>
  <mergeCells count="10">
    <mergeCell ref="N2:P2"/>
    <mergeCell ref="N3:P3"/>
    <mergeCell ref="K2:M2"/>
    <mergeCell ref="K3:M3"/>
    <mergeCell ref="B3:D3"/>
    <mergeCell ref="B2:D2"/>
    <mergeCell ref="E3:G3"/>
    <mergeCell ref="E2:G2"/>
    <mergeCell ref="H2:J2"/>
    <mergeCell ref="H3:J3"/>
  </mergeCells>
  <pageMargins left="0.7" right="0.7" top="0.75" bottom="0.75" header="0.3" footer="0.3"/>
  <pageSetup scale="66" orientation="landscape" r:id="rId1"/>
  <headerFooter>
    <oddHeader>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Converting</vt:lpstr>
      <vt:lpstr>CO2</vt:lpstr>
      <vt:lpstr>Idling</vt:lpstr>
      <vt:lpstr>Totals</vt:lpstr>
      <vt:lpstr>'CO2'!Print_Area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nathan.howard</dc:creator>
  <cp:lastModifiedBy>Kolota, Chester C</cp:lastModifiedBy>
  <cp:lastPrinted>2016-03-31T16:51:47Z</cp:lastPrinted>
  <dcterms:created xsi:type="dcterms:W3CDTF">2006-12-06T20:03:28Z</dcterms:created>
  <dcterms:modified xsi:type="dcterms:W3CDTF">2016-03-31T16:51:54Z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